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agerdata" sheetId="1" state="visible" r:id="rId1"/>
    <sheet xmlns:r="http://schemas.openxmlformats.org/officeDocument/2006/relationships" name="Kalkyle" sheetId="2" state="visible" r:id="rId2"/>
    <sheet xmlns:r="http://schemas.openxmlformats.org/officeDocument/2006/relationships" name="Dashboard" sheetId="3" state="visible" r:id="rId3"/>
    <sheet xmlns:r="http://schemas.openxmlformats.org/officeDocument/2006/relationships" name="Instruksjoner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 ##0,00 &quot;kr&quot;"/>
    <numFmt numFmtId="165" formatCode="# ##0"/>
    <numFmt numFmtId="166" formatCode="0,00%"/>
  </numFmts>
  <fonts count="11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FFFFFF"/>
      <sz val="10"/>
    </font>
    <font>
      <sz val="10"/>
    </font>
    <font>
      <b val="1"/>
      <color rgb="00DC2626"/>
      <sz val="10"/>
    </font>
    <font>
      <b val="1"/>
      <color rgb="00C8102E"/>
      <sz val="10"/>
    </font>
    <font>
      <b val="1"/>
      <sz val="10"/>
    </font>
    <font>
      <b val="1"/>
      <color rgb="00FFFFFF"/>
      <sz val="14"/>
    </font>
    <font>
      <b val="1"/>
      <color rgb="0016A34A"/>
      <sz val="11"/>
    </font>
    <font>
      <b val="1"/>
      <color rgb="00FFFFFF"/>
      <sz val="11"/>
    </font>
    <font>
      <color rgb="001E293B"/>
      <sz val="10"/>
    </font>
  </fonts>
  <fills count="8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C8102E"/>
      </patternFill>
    </fill>
    <fill>
      <patternFill patternType="solid">
        <fgColor rgb="00F8FAFC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F0FDF4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/>
    </xf>
    <xf numFmtId="0" fontId="3" fillId="5" borderId="1" applyAlignment="1" pivotButton="0" quotePrefix="0" xfId="0">
      <alignment horizontal="left" vertical="center"/>
    </xf>
    <xf numFmtId="164" fontId="3" fillId="4" borderId="1" applyAlignment="1" pivotButton="0" quotePrefix="0" xfId="0">
      <alignment horizontal="right" vertical="center"/>
    </xf>
    <xf numFmtId="165" fontId="3" fillId="4" borderId="1" applyAlignment="1" pivotButton="0" quotePrefix="0" xfId="0">
      <alignment horizontal="center" vertical="center"/>
    </xf>
    <xf numFmtId="0" fontId="3" fillId="6" borderId="1" applyAlignment="1" pivotButton="0" quotePrefix="0" xfId="0">
      <alignment horizontal="center" vertical="center"/>
    </xf>
    <xf numFmtId="0" fontId="3" fillId="6" borderId="1" applyAlignment="1" pivotButton="0" quotePrefix="0" xfId="0">
      <alignment horizontal="left" vertical="center"/>
    </xf>
    <xf numFmtId="164" fontId="3" fillId="6" borderId="1" applyAlignment="1" pivotButton="0" quotePrefix="0" xfId="0">
      <alignment horizontal="right" vertical="center"/>
    </xf>
    <xf numFmtId="165" fontId="3" fillId="6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/>
    </xf>
    <xf numFmtId="0" fontId="5" fillId="4" borderId="1" applyAlignment="1" pivotButton="0" quotePrefix="0" xfId="0">
      <alignment horizontal="left" vertical="center"/>
    </xf>
    <xf numFmtId="165" fontId="3" fillId="5" borderId="1" applyAlignment="1" pivotButton="0" quotePrefix="0" xfId="0">
      <alignment horizontal="center" vertical="center"/>
    </xf>
    <xf numFmtId="164" fontId="3" fillId="5" borderId="1" applyAlignment="1" pivotButton="0" quotePrefix="0" xfId="0">
      <alignment horizontal="right" vertical="center"/>
    </xf>
    <xf numFmtId="166" fontId="3" fillId="4" borderId="1" applyAlignment="1" pivotButton="0" quotePrefix="0" xfId="0">
      <alignment horizontal="center" vertical="center"/>
    </xf>
    <xf numFmtId="166" fontId="3" fillId="6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right" vertical="center"/>
    </xf>
    <xf numFmtId="164" fontId="2" fillId="2" borderId="1" applyAlignment="1" pivotButton="0" quotePrefix="0" xfId="0">
      <alignment horizontal="right" vertical="center"/>
    </xf>
    <xf numFmtId="166" fontId="2" fillId="2" borderId="1" applyAlignment="1" pivotButton="0" quotePrefix="0" xfId="0">
      <alignment horizontal="right" vertical="center"/>
    </xf>
    <xf numFmtId="0" fontId="7" fillId="2" borderId="0" applyAlignment="1" pivotButton="0" quotePrefix="0" xfId="0">
      <alignment horizontal="center" vertical="center"/>
    </xf>
    <xf numFmtId="0" fontId="6" fillId="4" borderId="1" applyAlignment="1" pivotButton="0" quotePrefix="0" xfId="0">
      <alignment horizontal="left" vertical="center"/>
    </xf>
    <xf numFmtId="164" fontId="8" fillId="7" borderId="1" applyAlignment="1" pivotButton="0" quotePrefix="0" xfId="0">
      <alignment horizontal="right" vertical="center"/>
    </xf>
    <xf numFmtId="0" fontId="6" fillId="6" borderId="1" applyAlignment="1" pivotButton="0" quotePrefix="0" xfId="0">
      <alignment horizontal="left" vertical="center"/>
    </xf>
    <xf numFmtId="165" fontId="8" fillId="7" borderId="1" applyAlignment="1" pivotButton="0" quotePrefix="0" xfId="0">
      <alignment horizontal="right" vertical="center"/>
    </xf>
    <xf numFmtId="166" fontId="8" fillId="7" borderId="1" applyAlignment="1" pivotButton="0" quotePrefix="0" xfId="0">
      <alignment horizontal="right" vertical="center"/>
    </xf>
    <xf numFmtId="0" fontId="3" fillId="4" borderId="1" applyAlignment="1" pivotButton="0" quotePrefix="0" xfId="0">
      <alignment horizontal="left" vertical="top" wrapText="1"/>
    </xf>
    <xf numFmtId="0" fontId="3" fillId="6" borderId="1" applyAlignment="1" pivotButton="0" quotePrefix="0" xfId="0">
      <alignment horizontal="left" vertical="top" wrapText="1"/>
    </xf>
    <xf numFmtId="0" fontId="9" fillId="2" borderId="1" applyAlignment="1" pivotButton="0" quotePrefix="0" xfId="0">
      <alignment horizontal="center" vertical="center"/>
    </xf>
    <xf numFmtId="0" fontId="0" fillId="2" borderId="1" pivotButton="0" quotePrefix="0" xfId="0"/>
    <xf numFmtId="0" fontId="10" fillId="5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left" vertical="center" wrapText="1"/>
    </xf>
    <xf numFmtId="0" fontId="0" fillId="4" borderId="1" pivotButton="0" quotePrefix="0" xfId="0"/>
    <xf numFmtId="0" fontId="3" fillId="6" borderId="1" applyAlignment="1" pivotButton="0" quotePrefix="0" xfId="0">
      <alignment horizontal="left" vertical="center" wrapText="1"/>
    </xf>
    <xf numFmtId="0" fontId="0" fillId="6" borderId="1" pivotButton="0" quotePrefix="0" xfId="0"/>
    <xf numFmtId="0" fontId="10" fillId="4" borderId="1" applyAlignment="1" pivotButton="0" quotePrefix="0" xfId="0">
      <alignment horizontal="center" vertical="center"/>
    </xf>
    <xf numFmtId="0" fontId="10" fillId="6" borderId="1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b val="1"/>
        <color rgb="00DC2626"/>
        <sz val="10"/>
      </font>
      <fill>
        <patternFill patternType="solid">
          <fgColor rgb="00FFE4E4"/>
        </patternFill>
      </fill>
    </dxf>
    <dxf>
      <font>
        <b val="1"/>
        <color rgb="0016A34A"/>
        <sz val="10"/>
      </font>
      <fill>
        <patternFill patternType="solid">
          <fgColor rgb="00E6FAF0"/>
        </patternFill>
      </fill>
    </dxf>
    <dxf>
      <font>
        <b val="1"/>
        <color rgb="00DC2626"/>
        <sz val="10"/>
      </font>
      <fill>
        <patternFill patternType="solid">
          <fgColor rgb="00FFECE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Lagerverdi eks. MVA per kategori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'Dashboard'!B13</f>
            </strRef>
          </tx>
          <spPr>
            <a:solidFill xmlns:a="http://schemas.openxmlformats.org/drawingml/2006/main">
              <a:srgbClr val="1E293B"/>
            </a:solidFill>
            <a:ln xmlns:a="http://schemas.openxmlformats.org/drawingml/2006/main">
              <a:prstDash val="solid"/>
            </a:ln>
          </spPr>
          <cat>
            <numRef>
              <f>'Dashboard'!$A$14:$A$21</f>
            </numRef>
          </cat>
          <val>
            <numRef>
              <f>'Dashboard'!$B$14:$B$21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Kategori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Verdi (kr)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Fordeling av lagerverdi per kategori</a:t>
            </a:r>
          </a:p>
        </rich>
      </tx>
    </title>
    <plotArea>
      <pieChart>
        <varyColors val="1"/>
        <ser>
          <idx val="0"/>
          <order val="0"/>
          <tx>
            <strRef>
              <f>'Dashboard'!B13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'Dashboard'!$A$14:$A$21</f>
            </numRef>
          </cat>
          <val>
            <numRef>
              <f>'Dashboard'!$B$14:$B$21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Lagerverdi over tid (2026)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'Dashboard'!E13</f>
            </strRef>
          </tx>
          <spPr>
            <a:ln xmlns:a="http://schemas.openxmlformats.org/drawingml/2006/main" w="25000">
              <a:solidFill>
                <a:srgbClr val="C8102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'Dashboard'!$D$14:$D$19</f>
            </numRef>
          </cat>
          <val>
            <numRef>
              <f>'Dashboard'!$E$14:$E$19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Periode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Verdi (kr)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22</row>
      <rowOff>0</rowOff>
    </from>
    <ext cx="792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22</row>
      <rowOff>0</rowOff>
    </from>
    <ext cx="6480000" cy="50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0</col>
      <colOff>0</colOff>
      <row>39</row>
      <rowOff>0</rowOff>
    </from>
    <ext cx="7920000" cy="504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12"/>
  <sheetViews>
    <sheetView workbookViewId="0">
      <selection activeCell="A1" sqref="A1"/>
    </sheetView>
  </sheetViews>
  <sheetFormatPr baseColWidth="8" defaultRowHeight="15"/>
  <cols>
    <col width="10" customWidth="1" min="1" max="1"/>
    <col width="22" customWidth="1" min="2" max="2"/>
    <col width="18" customWidth="1" min="3" max="3"/>
    <col width="20" customWidth="1" min="4" max="4"/>
    <col width="14" customWidth="1" min="5" max="5"/>
    <col width="8" customWidth="1" min="6" max="6"/>
    <col width="22" customWidth="1" min="7" max="7"/>
    <col width="20" customWidth="1" min="8" max="8"/>
    <col width="16" customWidth="1" min="9" max="9"/>
    <col width="15" customWidth="1" min="10" max="10"/>
    <col width="14" customWidth="1" min="11" max="11"/>
    <col width="18" customWidth="1" min="12" max="12"/>
    <col width="16" customWidth="1" min="13" max="13"/>
    <col width="18" customWidth="1" min="14" max="14"/>
    <col width="16" customWidth="1" min="15" max="15"/>
    <col width="24" customWidth="1" min="16" max="16"/>
  </cols>
  <sheetData>
    <row r="1" ht="30" customHeight="1">
      <c r="A1" s="1" t="inlineStr">
        <is>
          <t>LAGERSTYRING – VAREBEHOLDNING OG BEVEGELSE</t>
        </is>
      </c>
    </row>
    <row r="2">
      <c r="A2" s="2" t="inlineStr">
        <is>
          <t>Varenr.</t>
        </is>
      </c>
      <c r="B2" s="2" t="inlineStr">
        <is>
          <t>Varenavn</t>
        </is>
      </c>
      <c r="C2" s="2" t="inlineStr">
        <is>
          <t>Kategori</t>
        </is>
      </c>
      <c r="D2" s="2" t="inlineStr">
        <is>
          <t>Leverandør</t>
        </is>
      </c>
      <c r="E2" s="2" t="inlineStr">
        <is>
          <t>Lokasjon</t>
        </is>
      </c>
      <c r="F2" s="2" t="inlineStr">
        <is>
          <t>Enhet</t>
        </is>
      </c>
      <c r="G2" s="2" t="inlineStr">
        <is>
          <t>Innkjøpspris eks. MVA</t>
        </is>
      </c>
      <c r="H2" s="2" t="inlineStr">
        <is>
          <t>Salgspris eks. MVA</t>
        </is>
      </c>
      <c r="I2" s="2" t="inlineStr">
        <is>
          <t>Antall på lager</t>
        </is>
      </c>
      <c r="J2" s="2" t="inlineStr">
        <is>
          <t>Sikkerhetslager</t>
        </is>
      </c>
      <c r="K2" s="2" t="inlineStr">
        <is>
          <t>Reorderpunkt</t>
        </is>
      </c>
      <c r="L2" s="2" t="inlineStr">
        <is>
          <t>Påfyllingsmengde</t>
        </is>
      </c>
      <c r="M2" s="2" t="inlineStr">
        <is>
          <t>Siste mottak</t>
        </is>
      </c>
      <c r="N2" s="2" t="inlineStr">
        <is>
          <t>Forventet levering</t>
        </is>
      </c>
      <c r="O2" s="2" t="inlineStr">
        <is>
          <t>Lagringsstatus</t>
        </is>
      </c>
      <c r="P2" s="2" t="inlineStr">
        <is>
          <t>Kommentar</t>
        </is>
      </c>
    </row>
    <row r="3">
      <c r="A3" s="3" t="n">
        <v>1001</v>
      </c>
      <c r="B3" s="4" t="inlineStr">
        <is>
          <t>Kontorstol Ergo</t>
        </is>
      </c>
      <c r="C3" s="4" t="inlineStr">
        <is>
          <t>Møbler</t>
        </is>
      </c>
      <c r="D3" s="4" t="inlineStr">
        <is>
          <t>Kontormøbler Oslo AS</t>
        </is>
      </c>
      <c r="E3" s="4" t="inlineStr">
        <is>
          <t>Bergen</t>
        </is>
      </c>
      <c r="F3" s="5" t="inlineStr">
        <is>
          <t>stk</t>
        </is>
      </c>
      <c r="G3" s="6" t="n">
        <v>1250</v>
      </c>
      <c r="H3" s="6" t="n">
        <v>2190</v>
      </c>
      <c r="I3" s="7" t="n">
        <v>24</v>
      </c>
      <c r="J3" s="7" t="n">
        <v>5</v>
      </c>
      <c r="K3" s="7" t="n">
        <v>8</v>
      </c>
      <c r="L3" s="7" t="n">
        <v>10</v>
      </c>
      <c r="M3" s="3" t="inlineStr">
        <is>
          <t>05.01.2026</t>
        </is>
      </c>
      <c r="N3" s="3" t="inlineStr">
        <is>
          <t>20.03.2026</t>
        </is>
      </c>
      <c r="O3" s="4" t="inlineStr">
        <is>
          <t>Normal</t>
        </is>
      </c>
      <c r="P3" s="5" t="inlineStr">
        <is>
          <t>Populær modell</t>
        </is>
      </c>
    </row>
    <row r="4">
      <c r="A4" s="8" t="n">
        <v>1002</v>
      </c>
      <c r="B4" s="9" t="inlineStr">
        <is>
          <t>Kopipapir A4</t>
        </is>
      </c>
      <c r="C4" s="9" t="inlineStr">
        <is>
          <t>Kontorrekvisita</t>
        </is>
      </c>
      <c r="D4" s="9" t="inlineStr">
        <is>
          <t>Papirdepot Drammen</t>
        </is>
      </c>
      <c r="E4" s="9" t="inlineStr">
        <is>
          <t>Bergen</t>
        </is>
      </c>
      <c r="F4" s="5" t="inlineStr">
        <is>
          <t>eske</t>
        </is>
      </c>
      <c r="G4" s="10" t="n">
        <v>85</v>
      </c>
      <c r="H4" s="10" t="n">
        <v>149</v>
      </c>
      <c r="I4" s="11" t="n">
        <v>180</v>
      </c>
      <c r="J4" s="11" t="n">
        <v>20</v>
      </c>
      <c r="K4" s="11" t="n">
        <v>30</v>
      </c>
      <c r="L4" s="11" t="n">
        <v>50</v>
      </c>
      <c r="M4" s="8" t="inlineStr">
        <is>
          <t>17.02.2026</t>
        </is>
      </c>
      <c r="N4" s="8" t="inlineStr">
        <is>
          <t>15.05.2026</t>
        </is>
      </c>
      <c r="O4" s="9" t="inlineStr">
        <is>
          <t>Normal</t>
        </is>
      </c>
      <c r="P4" s="5" t="inlineStr">
        <is>
          <t>Høyt forbruk</t>
        </is>
      </c>
    </row>
    <row r="5">
      <c r="A5" s="3" t="n">
        <v>1003</v>
      </c>
      <c r="B5" s="4" t="inlineStr">
        <is>
          <t>Kaffebønner 1 kg</t>
        </is>
      </c>
      <c r="C5" s="4" t="inlineStr">
        <is>
          <t>Matvarer</t>
        </is>
      </c>
      <c r="D5" s="4" t="inlineStr">
        <is>
          <t>Kaffehuset Trondheim</t>
        </is>
      </c>
      <c r="E5" s="4" t="inlineStr">
        <is>
          <t>Bergen</t>
        </is>
      </c>
      <c r="F5" s="5" t="inlineStr">
        <is>
          <t>kg</t>
        </is>
      </c>
      <c r="G5" s="6" t="n">
        <v>120</v>
      </c>
      <c r="H5" s="6" t="n">
        <v>210</v>
      </c>
      <c r="I5" s="7" t="n">
        <v>36</v>
      </c>
      <c r="J5" s="7" t="n">
        <v>10</v>
      </c>
      <c r="K5" s="7" t="n">
        <v>12</v>
      </c>
      <c r="L5" s="7" t="n">
        <v>24</v>
      </c>
      <c r="M5" s="3" t="inlineStr">
        <is>
          <t>11.03.2026</t>
        </is>
      </c>
      <c r="N5" s="3" t="inlineStr">
        <is>
          <t>10.06.2026</t>
        </is>
      </c>
      <c r="O5" s="4" t="inlineStr">
        <is>
          <t>Normal</t>
        </is>
      </c>
      <c r="P5" s="5" t="inlineStr">
        <is>
          <t>MVA 15%</t>
        </is>
      </c>
    </row>
    <row r="6">
      <c r="A6" s="8" t="n">
        <v>1004</v>
      </c>
      <c r="B6" s="9" t="inlineStr">
        <is>
          <t>Skjerm 27"</t>
        </is>
      </c>
      <c r="C6" s="9" t="inlineStr">
        <is>
          <t>Elektronikk</t>
        </is>
      </c>
      <c r="D6" s="9" t="inlineStr">
        <is>
          <t>TechSupply Stavanger</t>
        </is>
      </c>
      <c r="E6" s="9" t="inlineStr">
        <is>
          <t>Bergen</t>
        </is>
      </c>
      <c r="F6" s="5" t="inlineStr">
        <is>
          <t>stk</t>
        </is>
      </c>
      <c r="G6" s="10" t="n">
        <v>2800</v>
      </c>
      <c r="H6" s="10" t="n">
        <v>4990</v>
      </c>
      <c r="I6" s="11" t="n">
        <v>12</v>
      </c>
      <c r="J6" s="11" t="n">
        <v>3</v>
      </c>
      <c r="K6" s="11" t="n">
        <v>5</v>
      </c>
      <c r="L6" s="11" t="n">
        <v>6</v>
      </c>
      <c r="M6" s="8" t="inlineStr">
        <is>
          <t>22.01.2026</t>
        </is>
      </c>
      <c r="N6" s="8" t="inlineStr">
        <is>
          <t>18.04.2026</t>
        </is>
      </c>
      <c r="O6" s="9" t="inlineStr">
        <is>
          <t>Normal</t>
        </is>
      </c>
      <c r="P6" s="5" t="inlineStr">
        <is>
          <t>4K-modell</t>
        </is>
      </c>
    </row>
    <row r="7">
      <c r="A7" s="3" t="n">
        <v>1005</v>
      </c>
      <c r="B7" s="4" t="inlineStr">
        <is>
          <t>Hånddesinfeksjon 5 l</t>
        </is>
      </c>
      <c r="C7" s="4" t="inlineStr">
        <is>
          <t>Forbruksmateriell</t>
        </is>
      </c>
      <c r="D7" s="4" t="inlineStr">
        <is>
          <t>Hygiene Norge Kristiansand</t>
        </is>
      </c>
      <c r="E7" s="4" t="inlineStr">
        <is>
          <t>Bergen</t>
        </is>
      </c>
      <c r="F7" s="5" t="inlineStr">
        <is>
          <t>liter</t>
        </is>
      </c>
      <c r="G7" s="6" t="n">
        <v>95</v>
      </c>
      <c r="H7" s="6" t="n">
        <v>179</v>
      </c>
      <c r="I7" s="7" t="n">
        <v>8</v>
      </c>
      <c r="J7" s="7" t="n">
        <v>10</v>
      </c>
      <c r="K7" s="7" t="n">
        <v>10</v>
      </c>
      <c r="L7" s="7" t="n">
        <v>20</v>
      </c>
      <c r="M7" s="3" t="inlineStr">
        <is>
          <t>03.02.2026</t>
        </is>
      </c>
      <c r="N7" s="3" t="inlineStr">
        <is>
          <t>25.03.2026</t>
        </is>
      </c>
      <c r="O7" s="12" t="inlineStr">
        <is>
          <t>Bestill</t>
        </is>
      </c>
      <c r="P7" s="5" t="inlineStr">
        <is>
          <t>Under reorderpunkt</t>
        </is>
      </c>
    </row>
    <row r="8">
      <c r="A8" s="8" t="n">
        <v>1006</v>
      </c>
      <c r="B8" s="9" t="inlineStr">
        <is>
          <t>Lagerhylle stål</t>
        </is>
      </c>
      <c r="C8" s="9" t="inlineStr">
        <is>
          <t>Innredning</t>
        </is>
      </c>
      <c r="D8" s="9" t="inlineStr">
        <is>
          <t>Lagersystemer Tromsø</t>
        </is>
      </c>
      <c r="E8" s="9" t="inlineStr">
        <is>
          <t>Bergen</t>
        </is>
      </c>
      <c r="F8" s="5" t="inlineStr">
        <is>
          <t>stk</t>
        </is>
      </c>
      <c r="G8" s="10" t="n">
        <v>890</v>
      </c>
      <c r="H8" s="10" t="n">
        <v>1590</v>
      </c>
      <c r="I8" s="11" t="n">
        <v>16</v>
      </c>
      <c r="J8" s="11" t="n">
        <v>4</v>
      </c>
      <c r="K8" s="11" t="n">
        <v>6</v>
      </c>
      <c r="L8" s="11" t="n">
        <v>8</v>
      </c>
      <c r="M8" s="8" t="inlineStr">
        <is>
          <t>14.03.2026</t>
        </is>
      </c>
      <c r="N8" s="8" t="inlineStr">
        <is>
          <t>30.06.2026</t>
        </is>
      </c>
      <c r="O8" s="9" t="inlineStr">
        <is>
          <t>Normal</t>
        </is>
      </c>
      <c r="P8" s="5" t="inlineStr">
        <is>
          <t>Tung vekt</t>
        </is>
      </c>
    </row>
    <row r="9">
      <c r="A9" s="3" t="n">
        <v>1007</v>
      </c>
      <c r="B9" s="4" t="inlineStr">
        <is>
          <t>Printerblekk sort</t>
        </is>
      </c>
      <c r="C9" s="4" t="inlineStr">
        <is>
          <t>Kontorrekvisita</t>
        </is>
      </c>
      <c r="D9" s="4" t="inlineStr">
        <is>
          <t>PrintExperten Fredrikstad</t>
        </is>
      </c>
      <c r="E9" s="4" t="inlineStr">
        <is>
          <t>Bergen</t>
        </is>
      </c>
      <c r="F9" s="5" t="inlineStr">
        <is>
          <t>stk</t>
        </is>
      </c>
      <c r="G9" s="6" t="n">
        <v>145</v>
      </c>
      <c r="H9" s="6" t="n">
        <v>269</v>
      </c>
      <c r="I9" s="7" t="n">
        <v>42</v>
      </c>
      <c r="J9" s="7" t="n">
        <v>15</v>
      </c>
      <c r="K9" s="7" t="n">
        <v>20</v>
      </c>
      <c r="L9" s="7" t="n">
        <v>30</v>
      </c>
      <c r="M9" s="3" t="inlineStr">
        <is>
          <t>28.01.2026</t>
        </is>
      </c>
      <c r="N9" s="3" t="inlineStr">
        <is>
          <t>12.04.2026</t>
        </is>
      </c>
      <c r="O9" s="4" t="inlineStr">
        <is>
          <t>Normal</t>
        </is>
      </c>
      <c r="P9" s="5" t="inlineStr">
        <is>
          <t>Kompatibelt</t>
        </is>
      </c>
    </row>
    <row r="10">
      <c r="A10" s="8" t="n">
        <v>1008</v>
      </c>
      <c r="B10" s="9" t="inlineStr">
        <is>
          <t>Emballasjetape</t>
        </is>
      </c>
      <c r="C10" s="9" t="inlineStr">
        <is>
          <t>Forbruksmateriell</t>
        </is>
      </c>
      <c r="D10" s="9" t="inlineStr">
        <is>
          <t>Pakk &amp; Send Sandnes</t>
        </is>
      </c>
      <c r="E10" s="9" t="inlineStr">
        <is>
          <t>Bergen</t>
        </is>
      </c>
      <c r="F10" s="5" t="inlineStr">
        <is>
          <t>rull</t>
        </is>
      </c>
      <c r="G10" s="10" t="n">
        <v>18</v>
      </c>
      <c r="H10" s="10" t="n">
        <v>35</v>
      </c>
      <c r="I10" s="11" t="n">
        <v>95</v>
      </c>
      <c r="J10" s="11" t="n">
        <v>25</v>
      </c>
      <c r="K10" s="11" t="n">
        <v>35</v>
      </c>
      <c r="L10" s="11" t="n">
        <v>60</v>
      </c>
      <c r="M10" s="8" t="inlineStr">
        <is>
          <t>09.04.2026</t>
        </is>
      </c>
      <c r="N10" s="8" t="inlineStr">
        <is>
          <t>20.07.2026</t>
        </is>
      </c>
      <c r="O10" s="9" t="inlineStr">
        <is>
          <t>Normal</t>
        </is>
      </c>
      <c r="P10" s="5" t="inlineStr"/>
    </row>
    <row r="11">
      <c r="A11" s="3" t="n">
        <v>1009</v>
      </c>
      <c r="B11" s="4" t="inlineStr">
        <is>
          <t>Vogn for interntransport</t>
        </is>
      </c>
      <c r="C11" s="4" t="inlineStr">
        <is>
          <t>Utstyr</t>
        </is>
      </c>
      <c r="D11" s="4" t="inlineStr">
        <is>
          <t>LagerUtstyr Bodø</t>
        </is>
      </c>
      <c r="E11" s="4" t="inlineStr">
        <is>
          <t>Bergen</t>
        </is>
      </c>
      <c r="F11" s="5" t="inlineStr">
        <is>
          <t>stk</t>
        </is>
      </c>
      <c r="G11" s="6" t="n">
        <v>3200</v>
      </c>
      <c r="H11" s="6" t="n">
        <v>5500</v>
      </c>
      <c r="I11" s="7" t="n">
        <v>4</v>
      </c>
      <c r="J11" s="7" t="n">
        <v>2</v>
      </c>
      <c r="K11" s="7" t="n">
        <v>3</v>
      </c>
      <c r="L11" s="7" t="n">
        <v>4</v>
      </c>
      <c r="M11" s="3" t="inlineStr">
        <is>
          <t>20.02.2026</t>
        </is>
      </c>
      <c r="N11" s="3" t="inlineStr">
        <is>
          <t>15.05.2026</t>
        </is>
      </c>
      <c r="O11" s="13" t="inlineStr">
        <is>
          <t>Avvik</t>
        </is>
      </c>
      <c r="P11" s="5" t="inlineStr">
        <is>
          <t>Fysisk talt: 7</t>
        </is>
      </c>
    </row>
    <row r="12">
      <c r="A12" s="8" t="n">
        <v>1010</v>
      </c>
      <c r="B12" s="9" t="inlineStr">
        <is>
          <t>Laptopholder</t>
        </is>
      </c>
      <c r="C12" s="9" t="inlineStr">
        <is>
          <t>Tilbehør</t>
        </is>
      </c>
      <c r="D12" s="9" t="inlineStr">
        <is>
          <t>Ergonomi Oslo AS</t>
        </is>
      </c>
      <c r="E12" s="9" t="inlineStr">
        <is>
          <t>Bergen</t>
        </is>
      </c>
      <c r="F12" s="5" t="inlineStr">
        <is>
          <t>stk</t>
        </is>
      </c>
      <c r="G12" s="10" t="n">
        <v>320</v>
      </c>
      <c r="H12" s="10" t="n">
        <v>590</v>
      </c>
      <c r="I12" s="11" t="n">
        <v>28</v>
      </c>
      <c r="J12" s="11" t="n">
        <v>8</v>
      </c>
      <c r="K12" s="11" t="n">
        <v>12</v>
      </c>
      <c r="L12" s="11" t="n">
        <v>15</v>
      </c>
      <c r="M12" s="8" t="inlineStr">
        <is>
          <t>15.04.2026</t>
        </is>
      </c>
      <c r="N12" s="8" t="inlineStr">
        <is>
          <t>10.08.2026</t>
        </is>
      </c>
      <c r="O12" s="9" t="inlineStr">
        <is>
          <t>Normal</t>
        </is>
      </c>
      <c r="P12" s="5" t="inlineStr">
        <is>
          <t>Justerbar</t>
        </is>
      </c>
    </row>
  </sheetData>
  <mergeCells count="1">
    <mergeCell ref="A1:P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O14"/>
  <sheetViews>
    <sheetView workbookViewId="0">
      <selection activeCell="A1" sqref="A1"/>
    </sheetView>
  </sheetViews>
  <sheetFormatPr baseColWidth="8" defaultRowHeight="15"/>
  <cols>
    <col width="10" customWidth="1" min="1" max="1"/>
    <col width="22" customWidth="1" min="2" max="2"/>
    <col width="16" customWidth="1" min="3" max="3"/>
    <col width="22" customWidth="1" min="4" max="4"/>
    <col width="22" customWidth="1" min="5" max="5"/>
    <col width="12" customWidth="1" min="6" max="6"/>
    <col width="22" customWidth="1" min="7" max="7"/>
    <col width="20" customWidth="1" min="8" max="8"/>
    <col width="28" customWidth="1" min="9" max="9"/>
    <col width="16" customWidth="1" min="10" max="10"/>
    <col width="15" customWidth="1" min="11" max="11"/>
    <col width="14" customWidth="1" min="12" max="12"/>
    <col width="22" customWidth="1" min="13" max="13"/>
    <col width="20" customWidth="1" min="14" max="14"/>
    <col width="24" customWidth="1" min="15" max="15"/>
  </cols>
  <sheetData>
    <row r="1" ht="30" customHeight="1">
      <c r="A1" s="1" t="inlineStr">
        <is>
          <t>KALKYLE – VERDI, DEKNINGSGRAD OG BESTILLINGSVARSLER</t>
        </is>
      </c>
    </row>
    <row r="2">
      <c r="A2" s="2" t="inlineStr">
        <is>
          <t>Varenr.</t>
        </is>
      </c>
      <c r="B2" s="2" t="inlineStr">
        <is>
          <t>Varenavn</t>
        </is>
      </c>
      <c r="C2" s="2" t="inlineStr">
        <is>
          <t>Antall på lager</t>
        </is>
      </c>
      <c r="D2" s="2" t="inlineStr">
        <is>
          <t>Innkjøpspris eks. MVA</t>
        </is>
      </c>
      <c r="E2" s="2" t="inlineStr">
        <is>
          <t>Lagerverdi eks. MVA</t>
        </is>
      </c>
      <c r="F2" s="2" t="inlineStr">
        <is>
          <t>MVA-sats</t>
        </is>
      </c>
      <c r="G2" s="2" t="inlineStr">
        <is>
          <t>Lagerverdi inkl. MVA</t>
        </is>
      </c>
      <c r="H2" s="2" t="inlineStr">
        <is>
          <t>Salgspris eks. MVA</t>
        </is>
      </c>
      <c r="I2" s="2" t="inlineStr">
        <is>
          <t>Potensiell bruttofortjeneste</t>
        </is>
      </c>
      <c r="J2" s="2" t="inlineStr">
        <is>
          <t>Dekningsgrad %</t>
        </is>
      </c>
      <c r="K2" s="2" t="inlineStr">
        <is>
          <t>Sikkerhetslager</t>
        </is>
      </c>
      <c r="L2" s="2" t="inlineStr">
        <is>
          <t>Reorderpunkt</t>
        </is>
      </c>
      <c r="M2" s="2" t="inlineStr">
        <is>
          <t>Varsel for bestilling</t>
        </is>
      </c>
      <c r="N2" s="2" t="inlineStr">
        <is>
          <t>Anbefalt bestilling</t>
        </is>
      </c>
      <c r="O2" s="2" t="inlineStr">
        <is>
          <t>Avvik mot fysisk telling</t>
        </is>
      </c>
    </row>
    <row r="3">
      <c r="A3" s="3" t="n">
        <v>1001</v>
      </c>
      <c r="B3" s="4" t="inlineStr">
        <is>
          <t>Kontorstol Ergo</t>
        </is>
      </c>
      <c r="C3" s="14" t="n">
        <v>24</v>
      </c>
      <c r="D3" s="15" t="n">
        <v>1250</v>
      </c>
      <c r="E3" s="6">
        <f>C3*D3</f>
        <v/>
      </c>
      <c r="F3" s="16">
        <f>IF(OR(B3="Matvarer",B3="Dagligvarer"),0.15,0.25)</f>
        <v/>
      </c>
      <c r="G3" s="6">
        <f>E3*(1+F3)</f>
        <v/>
      </c>
      <c r="H3" s="15" t="n">
        <v>2190</v>
      </c>
      <c r="I3" s="6">
        <f>C3*(H3-D3)</f>
        <v/>
      </c>
      <c r="J3" s="16">
        <f>IFERROR(IF(H3=0,0,(H3-D3)/H3),0)</f>
        <v/>
      </c>
      <c r="K3" s="7" t="n">
        <v>5</v>
      </c>
      <c r="L3" s="7" t="n">
        <v>8</v>
      </c>
      <c r="M3" s="3">
        <f>IF(C3&lt;=L3,"Bestill nå","OK")</f>
        <v/>
      </c>
      <c r="N3" s="7">
        <f>IF(C3&lt;L3,L3+C3,0)</f>
        <v/>
      </c>
      <c r="O3" s="7">
        <f>C3-Lagerdata!I3</f>
        <v/>
      </c>
    </row>
    <row r="4">
      <c r="A4" s="8" t="n">
        <v>1002</v>
      </c>
      <c r="B4" s="9" t="inlineStr">
        <is>
          <t>Kopipapir A4</t>
        </is>
      </c>
      <c r="C4" s="14" t="n">
        <v>180</v>
      </c>
      <c r="D4" s="15" t="n">
        <v>85</v>
      </c>
      <c r="E4" s="10">
        <f>C4*D4</f>
        <v/>
      </c>
      <c r="F4" s="17">
        <f>IF(OR(B4="Matvarer",B4="Dagligvarer"),0.15,0.25)</f>
        <v/>
      </c>
      <c r="G4" s="10">
        <f>E4*(1+F4)</f>
        <v/>
      </c>
      <c r="H4" s="15" t="n">
        <v>149</v>
      </c>
      <c r="I4" s="10">
        <f>C4*(H4-D4)</f>
        <v/>
      </c>
      <c r="J4" s="17">
        <f>IFERROR(IF(H4=0,0,(H4-D4)/H4),0)</f>
        <v/>
      </c>
      <c r="K4" s="11" t="n">
        <v>20</v>
      </c>
      <c r="L4" s="11" t="n">
        <v>30</v>
      </c>
      <c r="M4" s="8">
        <f>IF(C4&lt;=L4,"Bestill nå","OK")</f>
        <v/>
      </c>
      <c r="N4" s="11">
        <f>IF(C4&lt;L4,L4+C4,0)</f>
        <v/>
      </c>
      <c r="O4" s="11">
        <f>C4-Lagerdata!I4</f>
        <v/>
      </c>
    </row>
    <row r="5">
      <c r="A5" s="3" t="n">
        <v>1003</v>
      </c>
      <c r="B5" s="4" t="inlineStr">
        <is>
          <t>Kaffebønner 1 kg</t>
        </is>
      </c>
      <c r="C5" s="14" t="n">
        <v>36</v>
      </c>
      <c r="D5" s="15" t="n">
        <v>120</v>
      </c>
      <c r="E5" s="6">
        <f>C5*D5</f>
        <v/>
      </c>
      <c r="F5" s="16">
        <f>IF(OR(B5="Matvarer",B5="Dagligvarer"),0.15,0.25)</f>
        <v/>
      </c>
      <c r="G5" s="6">
        <f>E5*(1+F5)</f>
        <v/>
      </c>
      <c r="H5" s="15" t="n">
        <v>210</v>
      </c>
      <c r="I5" s="6">
        <f>C5*(H5-D5)</f>
        <v/>
      </c>
      <c r="J5" s="16">
        <f>IFERROR(IF(H5=0,0,(H5-D5)/H5),0)</f>
        <v/>
      </c>
      <c r="K5" s="7" t="n">
        <v>10</v>
      </c>
      <c r="L5" s="7" t="n">
        <v>12</v>
      </c>
      <c r="M5" s="3">
        <f>IF(C5&lt;=L5,"Bestill nå","OK")</f>
        <v/>
      </c>
      <c r="N5" s="7">
        <f>IF(C5&lt;L5,L5+C5,0)</f>
        <v/>
      </c>
      <c r="O5" s="7">
        <f>C5-Lagerdata!I5</f>
        <v/>
      </c>
    </row>
    <row r="6">
      <c r="A6" s="8" t="n">
        <v>1004</v>
      </c>
      <c r="B6" s="9" t="inlineStr">
        <is>
          <t>Skjerm 27"</t>
        </is>
      </c>
      <c r="C6" s="14" t="n">
        <v>12</v>
      </c>
      <c r="D6" s="15" t="n">
        <v>2800</v>
      </c>
      <c r="E6" s="10">
        <f>C6*D6</f>
        <v/>
      </c>
      <c r="F6" s="17">
        <f>IF(OR(B6="Matvarer",B6="Dagligvarer"),0.15,0.25)</f>
        <v/>
      </c>
      <c r="G6" s="10">
        <f>E6*(1+F6)</f>
        <v/>
      </c>
      <c r="H6" s="15" t="n">
        <v>4990</v>
      </c>
      <c r="I6" s="10">
        <f>C6*(H6-D6)</f>
        <v/>
      </c>
      <c r="J6" s="17">
        <f>IFERROR(IF(H6=0,0,(H6-D6)/H6),0)</f>
        <v/>
      </c>
      <c r="K6" s="11" t="n">
        <v>3</v>
      </c>
      <c r="L6" s="11" t="n">
        <v>5</v>
      </c>
      <c r="M6" s="8">
        <f>IF(C6&lt;=L6,"Bestill nå","OK")</f>
        <v/>
      </c>
      <c r="N6" s="11">
        <f>IF(C6&lt;L6,L6+C6,0)</f>
        <v/>
      </c>
      <c r="O6" s="11">
        <f>C6-Lagerdata!I6</f>
        <v/>
      </c>
    </row>
    <row r="7">
      <c r="A7" s="3" t="n">
        <v>1005</v>
      </c>
      <c r="B7" s="4" t="inlineStr">
        <is>
          <t>Hånddesinfeksjon 5 l</t>
        </is>
      </c>
      <c r="C7" s="14" t="n">
        <v>8</v>
      </c>
      <c r="D7" s="15" t="n">
        <v>95</v>
      </c>
      <c r="E7" s="6">
        <f>C7*D7</f>
        <v/>
      </c>
      <c r="F7" s="16">
        <f>IF(OR(B7="Matvarer",B7="Dagligvarer"),0.15,0.25)</f>
        <v/>
      </c>
      <c r="G7" s="6">
        <f>E7*(1+F7)</f>
        <v/>
      </c>
      <c r="H7" s="15" t="n">
        <v>179</v>
      </c>
      <c r="I7" s="6">
        <f>C7*(H7-D7)</f>
        <v/>
      </c>
      <c r="J7" s="16">
        <f>IFERROR(IF(H7=0,0,(H7-D7)/H7),0)</f>
        <v/>
      </c>
      <c r="K7" s="7" t="n">
        <v>10</v>
      </c>
      <c r="L7" s="7" t="n">
        <v>10</v>
      </c>
      <c r="M7" s="3">
        <f>IF(C7&lt;=L7,"Bestill nå","OK")</f>
        <v/>
      </c>
      <c r="N7" s="7">
        <f>IF(C7&lt;L7,L7+C7,0)</f>
        <v/>
      </c>
      <c r="O7" s="7">
        <f>C7-Lagerdata!I7</f>
        <v/>
      </c>
    </row>
    <row r="8">
      <c r="A8" s="8" t="n">
        <v>1006</v>
      </c>
      <c r="B8" s="9" t="inlineStr">
        <is>
          <t>Lagerhylle stål</t>
        </is>
      </c>
      <c r="C8" s="14" t="n">
        <v>16</v>
      </c>
      <c r="D8" s="15" t="n">
        <v>890</v>
      </c>
      <c r="E8" s="10">
        <f>C8*D8</f>
        <v/>
      </c>
      <c r="F8" s="17">
        <f>IF(OR(B8="Matvarer",B8="Dagligvarer"),0.15,0.25)</f>
        <v/>
      </c>
      <c r="G8" s="10">
        <f>E8*(1+F8)</f>
        <v/>
      </c>
      <c r="H8" s="15" t="n">
        <v>1590</v>
      </c>
      <c r="I8" s="10">
        <f>C8*(H8-D8)</f>
        <v/>
      </c>
      <c r="J8" s="17">
        <f>IFERROR(IF(H8=0,0,(H8-D8)/H8),0)</f>
        <v/>
      </c>
      <c r="K8" s="11" t="n">
        <v>4</v>
      </c>
      <c r="L8" s="11" t="n">
        <v>6</v>
      </c>
      <c r="M8" s="8">
        <f>IF(C8&lt;=L8,"Bestill nå","OK")</f>
        <v/>
      </c>
      <c r="N8" s="11">
        <f>IF(C8&lt;L8,L8+C8,0)</f>
        <v/>
      </c>
      <c r="O8" s="11">
        <f>C8-Lagerdata!I8</f>
        <v/>
      </c>
    </row>
    <row r="9">
      <c r="A9" s="3" t="n">
        <v>1007</v>
      </c>
      <c r="B9" s="4" t="inlineStr">
        <is>
          <t>Printerblekk sort</t>
        </is>
      </c>
      <c r="C9" s="14" t="n">
        <v>42</v>
      </c>
      <c r="D9" s="15" t="n">
        <v>145</v>
      </c>
      <c r="E9" s="6">
        <f>C9*D9</f>
        <v/>
      </c>
      <c r="F9" s="16">
        <f>IF(OR(B9="Matvarer",B9="Dagligvarer"),0.15,0.25)</f>
        <v/>
      </c>
      <c r="G9" s="6">
        <f>E9*(1+F9)</f>
        <v/>
      </c>
      <c r="H9" s="15" t="n">
        <v>269</v>
      </c>
      <c r="I9" s="6">
        <f>C9*(H9-D9)</f>
        <v/>
      </c>
      <c r="J9" s="16">
        <f>IFERROR(IF(H9=0,0,(H9-D9)/H9),0)</f>
        <v/>
      </c>
      <c r="K9" s="7" t="n">
        <v>15</v>
      </c>
      <c r="L9" s="7" t="n">
        <v>20</v>
      </c>
      <c r="M9" s="3">
        <f>IF(C9&lt;=L9,"Bestill nå","OK")</f>
        <v/>
      </c>
      <c r="N9" s="7">
        <f>IF(C9&lt;L9,L9+C9,0)</f>
        <v/>
      </c>
      <c r="O9" s="7">
        <f>C9-Lagerdata!I9</f>
        <v/>
      </c>
    </row>
    <row r="10">
      <c r="A10" s="8" t="n">
        <v>1008</v>
      </c>
      <c r="B10" s="9" t="inlineStr">
        <is>
          <t>Emballasjetape</t>
        </is>
      </c>
      <c r="C10" s="14" t="n">
        <v>95</v>
      </c>
      <c r="D10" s="15" t="n">
        <v>18</v>
      </c>
      <c r="E10" s="10">
        <f>C10*D10</f>
        <v/>
      </c>
      <c r="F10" s="17">
        <f>IF(OR(B10="Matvarer",B10="Dagligvarer"),0.15,0.25)</f>
        <v/>
      </c>
      <c r="G10" s="10">
        <f>E10*(1+F10)</f>
        <v/>
      </c>
      <c r="H10" s="15" t="n">
        <v>35</v>
      </c>
      <c r="I10" s="10">
        <f>C10*(H10-D10)</f>
        <v/>
      </c>
      <c r="J10" s="17">
        <f>IFERROR(IF(H10=0,0,(H10-D10)/H10),0)</f>
        <v/>
      </c>
      <c r="K10" s="11" t="n">
        <v>25</v>
      </c>
      <c r="L10" s="11" t="n">
        <v>35</v>
      </c>
      <c r="M10" s="8">
        <f>IF(C10&lt;=L10,"Bestill nå","OK")</f>
        <v/>
      </c>
      <c r="N10" s="11">
        <f>IF(C10&lt;L10,L10+C10,0)</f>
        <v/>
      </c>
      <c r="O10" s="11">
        <f>C10-Lagerdata!I10</f>
        <v/>
      </c>
    </row>
    <row r="11">
      <c r="A11" s="3" t="n">
        <v>1009</v>
      </c>
      <c r="B11" s="4" t="inlineStr">
        <is>
          <t>Vogn for interntransport</t>
        </is>
      </c>
      <c r="C11" s="14" t="n">
        <v>4</v>
      </c>
      <c r="D11" s="15" t="n">
        <v>3200</v>
      </c>
      <c r="E11" s="6">
        <f>C11*D11</f>
        <v/>
      </c>
      <c r="F11" s="16">
        <f>IF(OR(B11="Matvarer",B11="Dagligvarer"),0.15,0.25)</f>
        <v/>
      </c>
      <c r="G11" s="6">
        <f>E11*(1+F11)</f>
        <v/>
      </c>
      <c r="H11" s="15" t="n">
        <v>5500</v>
      </c>
      <c r="I11" s="6">
        <f>C11*(H11-D11)</f>
        <v/>
      </c>
      <c r="J11" s="16">
        <f>IFERROR(IF(H11=0,0,(H11-D11)/H11),0)</f>
        <v/>
      </c>
      <c r="K11" s="7" t="n">
        <v>2</v>
      </c>
      <c r="L11" s="7" t="n">
        <v>3</v>
      </c>
      <c r="M11" s="3">
        <f>IF(C11&lt;=L11,"Bestill nå","OK")</f>
        <v/>
      </c>
      <c r="N11" s="7">
        <f>IF(C11&lt;L11,L11+C11,0)</f>
        <v/>
      </c>
      <c r="O11" s="7">
        <f>C11-Lagerdata!I11</f>
        <v/>
      </c>
    </row>
    <row r="12">
      <c r="A12" s="8" t="n">
        <v>1010</v>
      </c>
      <c r="B12" s="9" t="inlineStr">
        <is>
          <t>Laptopholder</t>
        </is>
      </c>
      <c r="C12" s="14" t="n">
        <v>28</v>
      </c>
      <c r="D12" s="15" t="n">
        <v>320</v>
      </c>
      <c r="E12" s="10">
        <f>C12*D12</f>
        <v/>
      </c>
      <c r="F12" s="17">
        <f>IF(OR(B12="Matvarer",B12="Dagligvarer"),0.15,0.25)</f>
        <v/>
      </c>
      <c r="G12" s="10">
        <f>E12*(1+F12)</f>
        <v/>
      </c>
      <c r="H12" s="15" t="n">
        <v>590</v>
      </c>
      <c r="I12" s="10">
        <f>C12*(H12-D12)</f>
        <v/>
      </c>
      <c r="J12" s="17">
        <f>IFERROR(IF(H12=0,0,(H12-D12)/H12),0)</f>
        <v/>
      </c>
      <c r="K12" s="11" t="n">
        <v>8</v>
      </c>
      <c r="L12" s="11" t="n">
        <v>12</v>
      </c>
      <c r="M12" s="8">
        <f>IF(C12&lt;=L12,"Bestill nå","OK")</f>
        <v/>
      </c>
      <c r="N12" s="11">
        <f>IF(C12&lt;L12,L12+C12,0)</f>
        <v/>
      </c>
      <c r="O12" s="11">
        <f>C12-Lagerdata!I12</f>
        <v/>
      </c>
    </row>
    <row r="13" ht="4" customHeight="1"/>
    <row r="14">
      <c r="A14" s="18" t="inlineStr">
        <is>
          <t>TOTALT</t>
        </is>
      </c>
      <c r="B14" s="19" t="n"/>
      <c r="C14" s="19" t="n"/>
      <c r="D14" s="19" t="n"/>
      <c r="E14" s="20">
        <f>SUM(E3:E12)</f>
        <v/>
      </c>
      <c r="F14" s="19" t="n"/>
      <c r="G14" s="20">
        <f>SUM(G3:G12)</f>
        <v/>
      </c>
      <c r="H14" s="19" t="n"/>
      <c r="I14" s="20">
        <f>SUM(I3:I12)</f>
        <v/>
      </c>
      <c r="J14" s="21">
        <f>IFERROR(AVERAGE(J3:J12),0)</f>
        <v/>
      </c>
      <c r="K14" s="19" t="n"/>
      <c r="L14" s="19" t="n"/>
      <c r="M14" s="19" t="n"/>
      <c r="N14" s="19" t="n"/>
      <c r="O14" s="19" t="n"/>
    </row>
  </sheetData>
  <mergeCells count="1">
    <mergeCell ref="A1:O1"/>
  </mergeCells>
  <conditionalFormatting sqref="M3:M12">
    <cfRule type="expression" priority="1" dxfId="0" stopIfTrue="1">
      <formula>M3="Bestill nå"</formula>
    </cfRule>
    <cfRule type="expression" priority="2" dxfId="1" stopIfTrue="1">
      <formula>M3="OK"</formula>
    </cfRule>
  </conditionalFormatting>
  <conditionalFormatting sqref="O3:O12">
    <cfRule type="expression" priority="3" dxfId="2" stopIfTrue="1">
      <formula>O3&lt;0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21"/>
  <sheetViews>
    <sheetView workbookViewId="0">
      <selection activeCell="A1" sqref="A1"/>
    </sheetView>
  </sheetViews>
  <sheetFormatPr baseColWidth="8" defaultRowHeight="15"/>
  <cols>
    <col width="34" customWidth="1" min="1" max="1"/>
    <col width="24" customWidth="1" min="2" max="2"/>
    <col width="2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</cols>
  <sheetData>
    <row r="1" ht="35" customHeight="1">
      <c r="A1" s="22" t="inlineStr">
        <is>
          <t>LAGERSTYRING – DASHBOARD OG NØKKELTALL</t>
        </is>
      </c>
    </row>
    <row r="3">
      <c r="A3" s="2" t="inlineStr">
        <is>
          <t>NØKKELTALL</t>
        </is>
      </c>
      <c r="B3" s="2" t="inlineStr">
        <is>
          <t>Verdi</t>
        </is>
      </c>
    </row>
    <row r="4">
      <c r="A4" s="23" t="inlineStr">
        <is>
          <t>Total lagerverdi eks. MVA</t>
        </is>
      </c>
      <c r="B4" s="24">
        <f>IFERROR(SUM(Kalkyle!E3:E12),0)</f>
        <v/>
      </c>
    </row>
    <row r="5">
      <c r="A5" s="25" t="inlineStr">
        <is>
          <t>Total lagerverdi inkl. MVA</t>
        </is>
      </c>
      <c r="B5" s="24">
        <f>IFERROR(SUM(Kalkyle!G3:G12),0)</f>
        <v/>
      </c>
    </row>
    <row r="6">
      <c r="A6" s="23" t="inlineStr">
        <is>
          <t>Antall varer under reorderpunkt</t>
        </is>
      </c>
      <c r="B6" s="26">
        <f>IFERROR(COUNTIF(Kalkyle!M3:M12,"Bestill nå"),0)</f>
        <v/>
      </c>
    </row>
    <row r="7">
      <c r="A7" s="25" t="inlineStr">
        <is>
          <t>Gjennomsnittlig dekningsgrad</t>
        </is>
      </c>
      <c r="B7" s="27">
        <f>IFERROR(AVERAGE(Kalkyle!J3:J12),0)</f>
        <v/>
      </c>
    </row>
    <row r="8">
      <c r="A8" s="23" t="inlineStr">
        <is>
          <t>Antall negative avvik</t>
        </is>
      </c>
      <c r="B8" s="26">
        <f>IFERROR(COUNTIF(Kalkyle!O3:O12,"&lt;0"),0)</f>
        <v/>
      </c>
    </row>
    <row r="9">
      <c r="A9" s="25" t="inlineStr">
        <is>
          <t>Antall aktive varer</t>
        </is>
      </c>
      <c r="B9" s="26">
        <f>IFERROR(COUNTA(Kalkyle!B3:B12),0)</f>
        <v/>
      </c>
    </row>
    <row r="10">
      <c r="A10" s="23" t="inlineStr">
        <is>
          <t>Potensiell totalfortjeneste</t>
        </is>
      </c>
      <c r="B10" s="24">
        <f>IFERROR(SUM(Kalkyle!I3:I12),0)</f>
        <v/>
      </c>
    </row>
    <row r="13">
      <c r="A13" s="2" t="inlineStr">
        <is>
          <t>LAGERVERDI PER KATEGORI</t>
        </is>
      </c>
      <c r="B13" s="2" t="inlineStr">
        <is>
          <t>Verdi eks. MVA (kr)</t>
        </is>
      </c>
      <c r="D13" s="2" t="inlineStr">
        <is>
          <t>PERIODE</t>
        </is>
      </c>
      <c r="E13" s="2" t="inlineStr">
        <is>
          <t>Lagerverdi (kr)</t>
        </is>
      </c>
    </row>
    <row r="14">
      <c r="A14" s="4" t="inlineStr">
        <is>
          <t>Møbler</t>
        </is>
      </c>
      <c r="B14" s="6" t="n">
        <v>30000</v>
      </c>
      <c r="D14" s="3" t="inlineStr">
        <is>
          <t>Jan 2026</t>
        </is>
      </c>
      <c r="E14" s="6" t="n">
        <v>285000</v>
      </c>
    </row>
    <row r="15">
      <c r="A15" s="9" t="inlineStr">
        <is>
          <t>Kontorrekvisita</t>
        </is>
      </c>
      <c r="B15" s="10" t="n">
        <v>21390</v>
      </c>
      <c r="D15" s="8" t="inlineStr">
        <is>
          <t>Feb 2026</t>
        </is>
      </c>
      <c r="E15" s="10" t="n">
        <v>298000</v>
      </c>
    </row>
    <row r="16">
      <c r="A16" s="4" t="inlineStr">
        <is>
          <t>Matvarer</t>
        </is>
      </c>
      <c r="B16" s="6" t="n">
        <v>4320</v>
      </c>
      <c r="D16" s="3" t="inlineStr">
        <is>
          <t>Mar 2026</t>
        </is>
      </c>
      <c r="E16" s="6" t="n">
        <v>312000</v>
      </c>
    </row>
    <row r="17">
      <c r="A17" s="9" t="inlineStr">
        <is>
          <t>Elektronikk</t>
        </is>
      </c>
      <c r="B17" s="10" t="n">
        <v>33600</v>
      </c>
      <c r="D17" s="8" t="inlineStr">
        <is>
          <t>Apr 2026</t>
        </is>
      </c>
      <c r="E17" s="10" t="n">
        <v>307000</v>
      </c>
    </row>
    <row r="18">
      <c r="A18" s="4" t="inlineStr">
        <is>
          <t>Forbruksmateriell</t>
        </is>
      </c>
      <c r="B18" s="6" t="n">
        <v>2470</v>
      </c>
      <c r="D18" s="3" t="inlineStr">
        <is>
          <t>Mai 2026</t>
        </is>
      </c>
      <c r="E18" s="6" t="n">
        <v>325000</v>
      </c>
    </row>
    <row r="19">
      <c r="A19" s="9" t="inlineStr">
        <is>
          <t>Innredning</t>
        </is>
      </c>
      <c r="B19" s="10" t="n">
        <v>14240</v>
      </c>
      <c r="D19" s="8" t="inlineStr">
        <is>
          <t>Jun 2026</t>
        </is>
      </c>
      <c r="E19" s="10" t="n">
        <v>341000</v>
      </c>
    </row>
    <row r="20">
      <c r="A20" s="4" t="inlineStr">
        <is>
          <t>Utstyr</t>
        </is>
      </c>
      <c r="B20" s="6" t="n">
        <v>12800</v>
      </c>
    </row>
    <row r="21">
      <c r="A21" s="9" t="inlineStr">
        <is>
          <t>Tilbehør</t>
        </is>
      </c>
      <c r="B21" s="10" t="n">
        <v>8960</v>
      </c>
    </row>
  </sheetData>
  <mergeCells count="1">
    <mergeCell ref="A1:L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3"/>
  <sheetViews>
    <sheetView workbookViewId="0">
      <selection activeCell="A1" sqref="A1"/>
    </sheetView>
  </sheetViews>
  <sheetFormatPr baseColWidth="8" defaultRowHeight="15"/>
  <cols>
    <col width="24" customWidth="1" min="1" max="1"/>
    <col width="40" customWidth="1" min="2" max="2"/>
    <col width="40" customWidth="1" min="3" max="3"/>
    <col width="30" customWidth="1" min="4" max="4"/>
  </cols>
  <sheetData>
    <row r="1" ht="35" customHeight="1">
      <c r="A1" s="22" t="inlineStr">
        <is>
          <t>BRUKERVEILEDNING – LAGERSTYRING</t>
        </is>
      </c>
    </row>
    <row r="2">
      <c r="A2" s="2" t="inlineStr">
        <is>
          <t>Ark</t>
        </is>
      </c>
      <c r="B2" s="2" t="inlineStr">
        <is>
          <t>Beskrivelse</t>
        </is>
      </c>
      <c r="C2" s="2" t="inlineStr">
        <is>
          <t>Viktige kolonner / felt</t>
        </is>
      </c>
      <c r="D2" s="2" t="inlineStr">
        <is>
          <t>Tips</t>
        </is>
      </c>
    </row>
    <row r="3" ht="70" customHeight="1">
      <c r="A3" s="28" t="inlineStr">
        <is>
          <t>Lagerdata</t>
        </is>
      </c>
      <c r="B3" s="28" t="inlineStr">
        <is>
          <t>Hovedark for alle varer. Legg inn og oppdater varer her. Gule felt er inndatafelt du bør fylle ut.</t>
        </is>
      </c>
      <c r="C3" s="28" t="inlineStr">
        <is>
          <t>Varenr., Varenavn, Kategori, Leverandør, Antall på lager, Innkjøpspris, Salgspris, Sikkerhetslager, Reorderpunkt</t>
        </is>
      </c>
      <c r="D3" s="28" t="inlineStr">
        <is>
          <t>Oppdater 'Antall på lager' etter fysisk telling. 'Lagringsstatus' oppdateres manuelt.</t>
        </is>
      </c>
    </row>
    <row r="4" ht="70" customHeight="1">
      <c r="A4" s="29" t="inlineStr">
        <is>
          <t>Kalkyle</t>
        </is>
      </c>
      <c r="B4" s="29" t="inlineStr">
        <is>
          <t>Beregningsark som henter data fra Lagerdata. Formler beregner lagerverdi, MVA, dekningsgrad og bestillingsvarsler automatisk.</t>
        </is>
      </c>
      <c r="C4" s="29" t="inlineStr">
        <is>
          <t>Lagerverdi eks./inkl. MVA, MVA-sats (15% for matvarer, 25% ellers), Dekningsgrad %, Varsel for bestilling</t>
        </is>
      </c>
      <c r="D4" s="29" t="inlineStr">
        <is>
          <t>Kolonnen 'Varsel for bestilling' viser 'Bestill nå' i rødt når antall er under reorderpunkt. 'Avvik' viser differanse mot fysisk telling.</t>
        </is>
      </c>
    </row>
    <row r="5" ht="70" customHeight="1">
      <c r="A5" s="28" t="inlineStr">
        <is>
          <t>Dashboard</t>
        </is>
      </c>
      <c r="B5" s="28" t="inlineStr">
        <is>
          <t>Oversikt med nøkkeltall og diagrammer. Oppdateres automatisk basert på Kalkyle-arket.</t>
        </is>
      </c>
      <c r="C5" s="28" t="inlineStr">
        <is>
          <t>Total lagerverdi, Antall varer under reorderpunkt, Gjennomsnittlig dekningsgrad, Diagrammer per kategori og periode</t>
        </is>
      </c>
      <c r="D5" s="28" t="inlineStr">
        <is>
          <t>Diagrammene viser fordeling per kategori og utvikling over tid. Legg inn månedlige lagerverdier i månedstabellen for linjegrafen.</t>
        </is>
      </c>
    </row>
    <row r="6" ht="70" customHeight="1">
      <c r="A6" s="29" t="inlineStr">
        <is>
          <t>Instruksjoner</t>
        </is>
      </c>
      <c r="B6" s="29" t="inlineStr">
        <is>
          <t>Denne siden. Brukerveiledning på bokmål.</t>
        </is>
      </c>
      <c r="C6" s="29" t="inlineStr">
        <is>
          <t>Alle ark forklart</t>
        </is>
      </c>
      <c r="D6" s="29" t="inlineStr">
        <is>
          <t>Ta kontakt med systemansvarlig ved spørsmål om formler eller oppsett.</t>
        </is>
      </c>
    </row>
    <row r="8">
      <c r="A8" s="30" t="inlineStr">
        <is>
          <t>FORMELFORKLARING</t>
        </is>
      </c>
      <c r="B8" s="31" t="n"/>
      <c r="C8" s="31" t="n"/>
      <c r="D8" s="31" t="n"/>
    </row>
    <row r="9">
      <c r="A9" s="23" t="inlineStr">
        <is>
          <t>Lagerverdi eks. MVA</t>
        </is>
      </c>
      <c r="B9" s="32">
        <f>Antall × Innkjøpspris</f>
        <v/>
      </c>
      <c r="C9" s="33" t="inlineStr">
        <is>
          <t>Beregner total kostverdi av beholdningen</t>
        </is>
      </c>
      <c r="D9" s="34" t="n"/>
    </row>
    <row r="10">
      <c r="A10" s="25" t="inlineStr">
        <is>
          <t>MVA-sats</t>
        </is>
      </c>
      <c r="B10" s="32">
        <f>15% for Matvarer/Dagligvarer, ellers 25%</f>
        <v/>
      </c>
      <c r="C10" s="35" t="inlineStr">
        <is>
          <t>Norsk MVA-regelgivning</t>
        </is>
      </c>
      <c r="D10" s="36" t="n"/>
    </row>
    <row r="11">
      <c r="A11" s="23" t="inlineStr">
        <is>
          <t>Lagerverdi inkl. MVA</t>
        </is>
      </c>
      <c r="B11" s="32">
        <f>Lagerverdi eks. MVA × (1 + MVA-sats)</f>
        <v/>
      </c>
      <c r="C11" s="33" t="inlineStr">
        <is>
          <t>Inkl. merverdiavgift</t>
        </is>
      </c>
      <c r="D11" s="34" t="n"/>
    </row>
    <row r="12">
      <c r="A12" s="25" t="inlineStr">
        <is>
          <t>Dekningsgrad %</t>
        </is>
      </c>
      <c r="B12" s="32">
        <f>(Salgspris - Innkjøpspris) / Salgspris</f>
        <v/>
      </c>
      <c r="C12" s="35" t="inlineStr">
        <is>
          <t>Viser marginen i prosent</t>
        </is>
      </c>
      <c r="D12" s="36" t="n"/>
    </row>
    <row r="13">
      <c r="A13" s="23" t="inlineStr">
        <is>
          <t>Varsel for bestilling</t>
        </is>
      </c>
      <c r="B13" s="32">
        <f>Hvis Antall ≤ Reorderpunkt → "Bestill nå"</f>
        <v/>
      </c>
      <c r="C13" s="33" t="inlineStr">
        <is>
          <t>Automatisk varsel ved lavt lager</t>
        </is>
      </c>
      <c r="D13" s="34" t="n"/>
    </row>
    <row r="14">
      <c r="A14" s="25" t="inlineStr">
        <is>
          <t>Anbefalt bestilling</t>
        </is>
      </c>
      <c r="B14" s="32">
        <f>Hvis Antall &lt; Reorderpunkt: Reorderpunkt + Antall</f>
        <v/>
      </c>
      <c r="C14" s="35" t="inlineStr">
        <is>
          <t>Foreslår optimal bestillingsmengde</t>
        </is>
      </c>
      <c r="D14" s="36" t="n"/>
    </row>
    <row r="15">
      <c r="A15" s="23" t="inlineStr">
        <is>
          <t>Avvik mot fysisk telling</t>
        </is>
      </c>
      <c r="B15" s="32">
        <f>Antall i Kalkyle - Antall i Lagerdata</f>
        <v/>
      </c>
      <c r="C15" s="33" t="inlineStr">
        <is>
          <t>Viser avvik ved telling</t>
        </is>
      </c>
      <c r="D15" s="34" t="n"/>
    </row>
    <row r="17">
      <c r="A17" s="30" t="inlineStr">
        <is>
          <t>FARGEFORKLARING</t>
        </is>
      </c>
      <c r="B17" s="31" t="n"/>
      <c r="C17" s="31" t="n"/>
      <c r="D17" s="31" t="n"/>
    </row>
    <row r="18">
      <c r="A18" s="23" t="inlineStr">
        <is>
          <t>Gul bakgrunn</t>
        </is>
      </c>
      <c r="B18" s="4" t="inlineStr">
        <is>
          <t>Inndatafelt – skal fylles ut av bruker</t>
        </is>
      </c>
      <c r="C18" s="37" t="inlineStr">
        <is>
          <t>#FFFBEB</t>
        </is>
      </c>
      <c r="D18" s="34" t="n"/>
    </row>
    <row r="19">
      <c r="A19" s="25" t="inlineStr">
        <is>
          <t>Grønn tekst</t>
        </is>
      </c>
      <c r="B19" s="9" t="inlineStr">
        <is>
          <t>Positive verdier, OK-status</t>
        </is>
      </c>
      <c r="C19" s="38" t="inlineStr">
        <is>
          <t>#16A34A</t>
        </is>
      </c>
      <c r="D19" s="36" t="n"/>
    </row>
    <row r="20">
      <c r="A20" s="23" t="inlineStr">
        <is>
          <t>Rød tekst</t>
        </is>
      </c>
      <c r="B20" s="4" t="inlineStr">
        <is>
          <t>Negativt avvik, bestillingsvarsel</t>
        </is>
      </c>
      <c r="C20" s="37" t="inlineStr">
        <is>
          <t>#DC2626</t>
        </is>
      </c>
      <c r="D20" s="34" t="n"/>
    </row>
    <row r="21">
      <c r="A21" s="25" t="inlineStr">
        <is>
          <t>Mørk blå/grå topptekst</t>
        </is>
      </c>
      <c r="B21" s="9" t="inlineStr">
        <is>
          <t>Arkoverskrift og totaler</t>
        </is>
      </c>
      <c r="C21" s="38" t="inlineStr">
        <is>
          <t>#1E293B</t>
        </is>
      </c>
      <c r="D21" s="36" t="n"/>
    </row>
    <row r="22">
      <c r="A22" s="23" t="inlineStr">
        <is>
          <t>Rød underoverskrift</t>
        </is>
      </c>
      <c r="B22" s="4" t="inlineStr">
        <is>
          <t>Seksjonsoverskrifter</t>
        </is>
      </c>
      <c r="C22" s="37" t="inlineStr">
        <is>
          <t>#C8102E</t>
        </is>
      </c>
      <c r="D22" s="34" t="n"/>
    </row>
    <row r="23">
      <c r="A23" s="25" t="inlineStr">
        <is>
          <t>Lys blå-grønn rad</t>
        </is>
      </c>
      <c r="B23" s="9" t="inlineStr">
        <is>
          <t>Annenhver rad for lesbarhet</t>
        </is>
      </c>
      <c r="C23" s="38" t="inlineStr">
        <is>
          <t>#F8FAFC</t>
        </is>
      </c>
      <c r="D23" s="36" t="n"/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2026-06-04T21:44:40Z</dcterms:created>
  <dcterms:modified xmlns:dcterms="http://purl.org/dc/terms/" xmlns:xsi="http://www.w3.org/2001/XMLSchema-instance" xsi:type="dcterms:W3CDTF">2026-06-04T21:44:40Z</dcterms:modified>
</cp:coreProperties>
</file>