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kturaer" sheetId="1" state="visible" r:id="rId1"/>
    <sheet xmlns:r="http://schemas.openxmlformats.org/officeDocument/2006/relationships" name="Oppsummering" sheetId="2" state="visible" r:id="rId2"/>
    <sheet xmlns:r="http://schemas.openxmlformats.org/officeDocument/2006/relationships" name="Instruks" sheetId="3" state="visible" r:id="rId3"/>
  </sheets>
  <definedNames>
    <definedName name="_xlnm._FilterDatabase" localSheetId="0" hidden="1">'Fakturaer'!$A$2:$T$12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.MM.YYYY"/>
    <numFmt numFmtId="166" formatCode="# ##0.00 &quot;kr&quot;"/>
    <numFmt numFmtId="167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E293B"/>
      <sz val="10"/>
    </font>
    <font>
      <name val="Calibri"/>
      <b val="1"/>
      <color rgb="00FFFFFF"/>
      <sz val="10"/>
    </font>
    <font>
      <name val="Calibri"/>
      <b val="1"/>
      <color rgb="0064748B"/>
      <sz val="9"/>
    </font>
    <font>
      <name val="Calibri"/>
      <b val="1"/>
      <color rgb="001E293B"/>
      <sz val="13"/>
    </font>
    <font>
      <name val="Calibri"/>
      <b val="1"/>
      <sz val="10"/>
    </font>
  </fonts>
  <fills count="15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EFF6FF"/>
      </patternFill>
    </fill>
    <fill>
      <patternFill patternType="solid">
        <fgColor rgb="00ECFDF5"/>
      </patternFill>
    </fill>
    <fill>
      <patternFill patternType="solid">
        <fgColor rgb="00FFF7ED"/>
      </patternFill>
    </fill>
    <fill>
      <patternFill patternType="solid">
        <fgColor rgb="00FEF2F2"/>
      </patternFill>
    </fill>
    <fill>
      <patternFill patternType="solid">
        <fgColor rgb="00F5F3FF"/>
      </patternFill>
    </fill>
    <fill>
      <patternFill patternType="solid">
        <fgColor rgb="00F0F9FF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165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3" fontId="3" fillId="3" borderId="1" applyAlignment="1" pivotButton="0" quotePrefix="0" xfId="0">
      <alignment horizontal="center" vertical="center"/>
    </xf>
    <xf numFmtId="166" fontId="3" fillId="3" borderId="1" applyAlignment="1" pivotButton="0" quotePrefix="0" xfId="0">
      <alignment horizontal="right" vertical="center"/>
    </xf>
    <xf numFmtId="9" fontId="3" fillId="3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center" vertical="center"/>
    </xf>
    <xf numFmtId="0" fontId="0" fillId="6" borderId="1" pivotButton="0" quotePrefix="0" xfId="0"/>
    <xf numFmtId="0" fontId="4" fillId="6" borderId="1" applyAlignment="1" pivotButton="0" quotePrefix="0" xfId="0">
      <alignment horizontal="right" vertical="center"/>
    </xf>
    <xf numFmtId="166" fontId="4" fillId="6" borderId="1" applyAlignment="1" pivotButton="0" quotePrefix="0" xfId="0">
      <alignment horizontal="right" vertical="center"/>
    </xf>
    <xf numFmtId="0" fontId="5" fillId="7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6" fontId="7" fillId="9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166" fontId="7" fillId="12" borderId="1" applyAlignment="1" pivotButton="0" quotePrefix="0" xfId="0">
      <alignment horizontal="center" vertical="center"/>
    </xf>
    <xf numFmtId="0" fontId="6" fillId="13" borderId="1" applyAlignment="1" pivotButton="0" quotePrefix="0" xfId="0">
      <alignment horizontal="center" vertical="center"/>
    </xf>
    <xf numFmtId="3" fontId="7" fillId="9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7" fontId="7" fillId="1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9" fontId="3" fillId="4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/>
    </xf>
    <xf numFmtId="9" fontId="3" fillId="5" borderId="1" applyAlignment="1" pivotButton="0" quotePrefix="0" xfId="0">
      <alignment horizontal="center" vertical="center"/>
    </xf>
    <xf numFmtId="0" fontId="8" fillId="6" borderId="1" pivotButton="0" quotePrefix="0" xfId="0"/>
    <xf numFmtId="166" fontId="8" fillId="6" borderId="1" applyAlignment="1" pivotButton="0" quotePrefix="0" xfId="0">
      <alignment horizontal="right" vertical="center"/>
    </xf>
    <xf numFmtId="0" fontId="5" fillId="0" borderId="0" pivotButton="0" quotePrefix="0" xfId="0"/>
    <xf numFmtId="0" fontId="3" fillId="0" borderId="0" pivotButton="0" quotePrefix="0" xfId="0"/>
    <xf numFmtId="0" fontId="5" fillId="7" borderId="1" applyAlignment="1" pivotButton="0" quotePrefix="0" xfId="0">
      <alignment horizontal="left" vertical="center"/>
    </xf>
    <xf numFmtId="0" fontId="4" fillId="1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3">
    <dxf>
      <font>
        <name val="Calibri"/>
        <b val="1"/>
        <color rgb="0016A34A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B45309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Omsetning per kunde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'Oppsummering'!B10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'Oppsummering'!$A$11:$A$20</f>
            </numRef>
          </cat>
          <val>
            <numRef>
              <f>'Oppsummering'!$B$11:$B$20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Kunde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Beløp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Omsetning per måned 2026</a:t>
            </a:r>
          </a:p>
        </rich>
      </tx>
    </title>
    <plotArea>
      <lineChart>
        <grouping val="standard"/>
        <ser>
          <idx val="0"/>
          <order val="0"/>
          <tx>
            <strRef>
              <f>'Oppsummering'!F10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'Oppsummering'!$E$11:$E$22</f>
            </numRef>
          </cat>
          <val>
            <numRef>
              <f>'Oppsummering'!$F$11:$F$22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Måned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Beløp (kr)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Statusfordeling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'Oppsummering'!$L$27:$L$29</f>
            </numRef>
          </cat>
          <val>
            <numRef>
              <f>'Oppsummering'!$M$27:$M$29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25</row>
      <rowOff>0</rowOff>
    </from>
    <ext cx="792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11</col>
      <colOff>0</colOff>
      <row>25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13"/>
  <sheetViews>
    <sheetView showGridLines="1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0" customWidth="1" min="4" max="4"/>
    <col width="14" customWidth="1" min="5" max="5"/>
    <col width="14" customWidth="1" min="6" max="6"/>
    <col width="28" customWidth="1" min="7" max="7"/>
    <col width="9" customWidth="1" min="8" max="8"/>
    <col width="20" customWidth="1" min="9" max="9"/>
    <col width="10" customWidth="1" min="10" max="10"/>
    <col width="10" customWidth="1" min="11" max="11"/>
    <col width="18" customWidth="1" min="12" max="12"/>
    <col width="14" customWidth="1" min="13" max="13"/>
    <col width="14" customWidth="1" min="14" max="14"/>
    <col width="16" customWidth="1" min="15" max="15"/>
    <col width="14" customWidth="1" min="16" max="16"/>
    <col width="14" customWidth="1" min="17" max="17"/>
    <col width="14" customWidth="1" min="18" max="18"/>
    <col width="15" customWidth="1" min="19" max="19"/>
    <col width="24" customWidth="1" min="20" max="20"/>
  </cols>
  <sheetData>
    <row r="1" ht="32" customHeight="1">
      <c r="A1" s="1" t="inlineStr">
        <is>
          <t>FAKTURAREGISTER 2026</t>
        </is>
      </c>
    </row>
    <row r="2" ht="22" customHeight="1">
      <c r="A2" s="2" t="inlineStr">
        <is>
          <t>Fakturanr.</t>
        </is>
      </c>
      <c r="B2" s="2" t="inlineStr">
        <is>
          <t>Fakturadato</t>
        </is>
      </c>
      <c r="C2" s="2" t="inlineStr">
        <is>
          <t>Forfallsdato</t>
        </is>
      </c>
      <c r="D2" s="2" t="inlineStr">
        <is>
          <t>Kundenavn</t>
        </is>
      </c>
      <c r="E2" s="2" t="inlineStr">
        <is>
          <t>Sted</t>
        </is>
      </c>
      <c r="F2" s="2" t="inlineStr">
        <is>
          <t>Org.nr.</t>
        </is>
      </c>
      <c r="G2" s="2" t="inlineStr">
        <is>
          <t>Beskrivelse</t>
        </is>
      </c>
      <c r="H2" s="2" t="inlineStr">
        <is>
          <t>Antall</t>
        </is>
      </c>
      <c r="I2" s="2" t="inlineStr">
        <is>
          <t>Enhetspris eks. MVA</t>
        </is>
      </c>
      <c r="J2" s="2" t="inlineStr">
        <is>
          <t>Rabatt %</t>
        </is>
      </c>
      <c r="K2" s="2" t="inlineStr">
        <is>
          <t>MVA-sats</t>
        </is>
      </c>
      <c r="L2" s="2" t="inlineStr">
        <is>
          <t>Delsum eks. MVA</t>
        </is>
      </c>
      <c r="M2" s="2" t="inlineStr">
        <is>
          <t>Rabattbeløp</t>
        </is>
      </c>
      <c r="N2" s="2" t="inlineStr">
        <is>
          <t>MVA-beløp</t>
        </is>
      </c>
      <c r="O2" s="2" t="inlineStr">
        <is>
          <t>Total inkl. MVA</t>
        </is>
      </c>
      <c r="P2" s="2" t="inlineStr">
        <is>
          <t>Betalt beløp</t>
        </is>
      </c>
      <c r="Q2" s="2" t="inlineStr">
        <is>
          <t>Restbeløp</t>
        </is>
      </c>
      <c r="R2" s="2" t="inlineStr">
        <is>
          <t>Status</t>
        </is>
      </c>
      <c r="S2" s="2" t="inlineStr">
        <is>
          <t>Betalingsdato</t>
        </is>
      </c>
      <c r="T2" s="2" t="inlineStr">
        <is>
          <t>Kommentar</t>
        </is>
      </c>
    </row>
    <row r="3">
      <c r="A3" s="3" t="inlineStr">
        <is>
          <t>F-2601</t>
        </is>
      </c>
      <c r="B3" s="4" t="n">
        <v>46032</v>
      </c>
      <c r="C3" s="4" t="n">
        <v>46046</v>
      </c>
      <c r="D3" s="5" t="inlineStr">
        <is>
          <t>Ola Hansen AS</t>
        </is>
      </c>
      <c r="E3" s="5" t="inlineStr">
        <is>
          <t>Oslo</t>
        </is>
      </c>
      <c r="F3" s="5" t="inlineStr">
        <is>
          <t>912 345 678</t>
        </is>
      </c>
      <c r="G3" s="5" t="inlineStr">
        <is>
          <t>Konsulenttjenester jan.</t>
        </is>
      </c>
      <c r="H3" s="6" t="n">
        <v>4</v>
      </c>
      <c r="I3" s="7" t="n">
        <v>12500</v>
      </c>
      <c r="J3" s="8" t="n">
        <v>0</v>
      </c>
      <c r="K3" s="8" t="n">
        <v>0.25</v>
      </c>
      <c r="L3" s="9">
        <f>H3*I3</f>
        <v/>
      </c>
      <c r="M3" s="9">
        <f>L3*J3</f>
        <v/>
      </c>
      <c r="N3" s="9">
        <f>(L3-M3)*K3</f>
        <v/>
      </c>
      <c r="O3" s="9">
        <f>L3-M3+N3</f>
        <v/>
      </c>
      <c r="P3" s="7" t="n">
        <v>62500</v>
      </c>
      <c r="Q3" s="9">
        <f>IFERROR(O3-P3,0)</f>
        <v/>
      </c>
      <c r="R3" s="10">
        <f>IF(IFERROR(Q3,1)=0,"Betalt",IF(TODAY()&gt;C3,"Forfalt","Utestående"))</f>
        <v/>
      </c>
      <c r="S3" s="4" t="n">
        <v>46044</v>
      </c>
      <c r="T3" s="5" t="inlineStr">
        <is>
          <t>Betalt i tide</t>
        </is>
      </c>
    </row>
    <row r="4">
      <c r="A4" s="3" t="inlineStr">
        <is>
          <t>F-2602</t>
        </is>
      </c>
      <c r="B4" s="4" t="n">
        <v>46044</v>
      </c>
      <c r="C4" s="4" t="n">
        <v>46058</v>
      </c>
      <c r="D4" s="5" t="inlineStr">
        <is>
          <t>Kari Nilsen AS</t>
        </is>
      </c>
      <c r="E4" s="5" t="inlineStr">
        <is>
          <t>Bergen</t>
        </is>
      </c>
      <c r="F4" s="5" t="inlineStr">
        <is>
          <t>987 654 321</t>
        </is>
      </c>
      <c r="G4" s="5" t="inlineStr">
        <is>
          <t>Regnskapstjenester</t>
        </is>
      </c>
      <c r="H4" s="6" t="n">
        <v>1</v>
      </c>
      <c r="I4" s="7" t="n">
        <v>8900</v>
      </c>
      <c r="J4" s="8" t="n">
        <v>0.05</v>
      </c>
      <c r="K4" s="8" t="n">
        <v>0.25</v>
      </c>
      <c r="L4" s="11">
        <f>H4*I4</f>
        <v/>
      </c>
      <c r="M4" s="11">
        <f>L4*J4</f>
        <v/>
      </c>
      <c r="N4" s="11">
        <f>(L4-M4)*K4</f>
        <v/>
      </c>
      <c r="O4" s="11">
        <f>L4-M4+N4</f>
        <v/>
      </c>
      <c r="P4" s="7" t="n">
        <v>0</v>
      </c>
      <c r="Q4" s="11">
        <f>IFERROR(O4-P4,0)</f>
        <v/>
      </c>
      <c r="R4" s="12">
        <f>IF(IFERROR(Q4,1)=0,"Betalt",IF(TODAY()&gt;C4,"Forfalt","Utestående"))</f>
        <v/>
      </c>
      <c r="S4" s="4" t="n"/>
      <c r="T4" s="5" t="inlineStr">
        <is>
          <t>Venter på betaling</t>
        </is>
      </c>
    </row>
    <row r="5">
      <c r="A5" s="3" t="inlineStr">
        <is>
          <t>F-2603</t>
        </is>
      </c>
      <c r="B5" s="4" t="n">
        <v>46056</v>
      </c>
      <c r="C5" s="4" t="n">
        <v>46070</v>
      </c>
      <c r="D5" s="5" t="inlineStr">
        <is>
          <t>Lars Berg Bygg</t>
        </is>
      </c>
      <c r="E5" s="5" t="inlineStr">
        <is>
          <t>Trondheim</t>
        </is>
      </c>
      <c r="F5" s="5" t="inlineStr">
        <is>
          <t>876 543 210</t>
        </is>
      </c>
      <c r="G5" s="5" t="inlineStr">
        <is>
          <t>Byggtjenester, material</t>
        </is>
      </c>
      <c r="H5" s="6" t="n">
        <v>2</v>
      </c>
      <c r="I5" s="7" t="n">
        <v>31000</v>
      </c>
      <c r="J5" s="8" t="n">
        <v>0.1</v>
      </c>
      <c r="K5" s="8" t="n">
        <v>0.25</v>
      </c>
      <c r="L5" s="9">
        <f>H5*I5</f>
        <v/>
      </c>
      <c r="M5" s="9">
        <f>L5*J5</f>
        <v/>
      </c>
      <c r="N5" s="9">
        <f>(L5-M5)*K5</f>
        <v/>
      </c>
      <c r="O5" s="9">
        <f>L5-M5+N5</f>
        <v/>
      </c>
      <c r="P5" s="7" t="n">
        <v>68850</v>
      </c>
      <c r="Q5" s="9">
        <f>IFERROR(O5-P5,0)</f>
        <v/>
      </c>
      <c r="R5" s="10">
        <f>IF(IFERROR(Q5,1)=0,"Betalt",IF(TODAY()&gt;C5,"Forfalt","Utestående"))</f>
        <v/>
      </c>
      <c r="S5" s="4" t="n">
        <v>46069</v>
      </c>
      <c r="T5" s="5" t="inlineStr"/>
    </row>
    <row r="6">
      <c r="A6" s="3" t="inlineStr">
        <is>
          <t>F-2604</t>
        </is>
      </c>
      <c r="B6" s="4" t="n">
        <v>46071</v>
      </c>
      <c r="C6" s="4" t="n">
        <v>46085</v>
      </c>
      <c r="D6" s="5" t="inlineStr">
        <is>
          <t>Ingrid Johansen</t>
        </is>
      </c>
      <c r="E6" s="5" t="inlineStr">
        <is>
          <t>Stavanger</t>
        </is>
      </c>
      <c r="F6" s="5" t="inlineStr">
        <is>
          <t>765 432 109</t>
        </is>
      </c>
      <c r="G6" s="5" t="inlineStr">
        <is>
          <t>Rådgivning og analyse</t>
        </is>
      </c>
      <c r="H6" s="6" t="n">
        <v>3</v>
      </c>
      <c r="I6" s="7" t="n">
        <v>9750</v>
      </c>
      <c r="J6" s="8" t="n">
        <v>0</v>
      </c>
      <c r="K6" s="8" t="n">
        <v>0.25</v>
      </c>
      <c r="L6" s="11">
        <f>H6*I6</f>
        <v/>
      </c>
      <c r="M6" s="11">
        <f>L6*J6</f>
        <v/>
      </c>
      <c r="N6" s="11">
        <f>(L6-M6)*K6</f>
        <v/>
      </c>
      <c r="O6" s="11">
        <f>L6-M6+N6</f>
        <v/>
      </c>
      <c r="P6" s="7" t="n">
        <v>0</v>
      </c>
      <c r="Q6" s="11">
        <f>IFERROR(O6-P6,0)</f>
        <v/>
      </c>
      <c r="R6" s="12">
        <f>IF(IFERROR(Q6,1)=0,"Betalt",IF(TODAY()&gt;C6,"Forfalt","Utestående"))</f>
        <v/>
      </c>
      <c r="S6" s="4" t="n"/>
      <c r="T6" s="5" t="inlineStr">
        <is>
          <t>Purring sendt</t>
        </is>
      </c>
    </row>
    <row r="7">
      <c r="A7" s="3" t="inlineStr">
        <is>
          <t>F-2605</t>
        </is>
      </c>
      <c r="B7" s="4" t="n">
        <v>46086</v>
      </c>
      <c r="C7" s="4" t="n">
        <v>46100</v>
      </c>
      <c r="D7" s="5" t="inlineStr">
        <is>
          <t>Per Andersen IT</t>
        </is>
      </c>
      <c r="E7" s="5" t="inlineStr">
        <is>
          <t>Tromsø</t>
        </is>
      </c>
      <c r="F7" s="5" t="inlineStr">
        <is>
          <t>654 321 098</t>
        </is>
      </c>
      <c r="G7" s="5" t="inlineStr">
        <is>
          <t>IT-support og lisenser</t>
        </is>
      </c>
      <c r="H7" s="6" t="n">
        <v>5</v>
      </c>
      <c r="I7" s="7" t="n">
        <v>4200</v>
      </c>
      <c r="J7" s="8" t="n">
        <v>0</v>
      </c>
      <c r="K7" s="8" t="n">
        <v>0.25</v>
      </c>
      <c r="L7" s="9">
        <f>H7*I7</f>
        <v/>
      </c>
      <c r="M7" s="9">
        <f>L7*J7</f>
        <v/>
      </c>
      <c r="N7" s="9">
        <f>(L7-M7)*K7</f>
        <v/>
      </c>
      <c r="O7" s="9">
        <f>L7-M7+N7</f>
        <v/>
      </c>
      <c r="P7" s="7" t="n">
        <v>26250</v>
      </c>
      <c r="Q7" s="9">
        <f>IFERROR(O7-P7,0)</f>
        <v/>
      </c>
      <c r="R7" s="10">
        <f>IF(IFERROR(Q7,1)=0,"Betalt",IF(TODAY()&gt;C7,"Forfalt","Utestående"))</f>
        <v/>
      </c>
      <c r="S7" s="4" t="n">
        <v>46098</v>
      </c>
      <c r="T7" s="5" t="inlineStr"/>
    </row>
    <row r="8">
      <c r="A8" s="3" t="inlineStr">
        <is>
          <t>F-2606</t>
        </is>
      </c>
      <c r="B8" s="4" t="n">
        <v>46101</v>
      </c>
      <c r="C8" s="4" t="n">
        <v>46115</v>
      </c>
      <c r="D8" s="5" t="inlineStr">
        <is>
          <t>Anne Larsen Foto</t>
        </is>
      </c>
      <c r="E8" s="5" t="inlineStr">
        <is>
          <t>Drammen</t>
        </is>
      </c>
      <c r="F8" s="5" t="inlineStr">
        <is>
          <t>543 210 987</t>
        </is>
      </c>
      <c r="G8" s="5" t="inlineStr">
        <is>
          <t>Fotografering – produkter</t>
        </is>
      </c>
      <c r="H8" s="6" t="n">
        <v>1</v>
      </c>
      <c r="I8" s="7" t="n">
        <v>15000</v>
      </c>
      <c r="J8" s="8" t="n">
        <v>0</v>
      </c>
      <c r="K8" s="8" t="n">
        <v>0.15</v>
      </c>
      <c r="L8" s="11">
        <f>H8*I8</f>
        <v/>
      </c>
      <c r="M8" s="11">
        <f>L8*J8</f>
        <v/>
      </c>
      <c r="N8" s="11">
        <f>(L8-M8)*K8</f>
        <v/>
      </c>
      <c r="O8" s="11">
        <f>L8-M8+N8</f>
        <v/>
      </c>
      <c r="P8" s="7" t="n">
        <v>0</v>
      </c>
      <c r="Q8" s="11">
        <f>IFERROR(O8-P8,0)</f>
        <v/>
      </c>
      <c r="R8" s="12">
        <f>IF(IFERROR(Q8,1)=0,"Betalt",IF(TODAY()&gt;C8,"Forfalt","Utestående"))</f>
        <v/>
      </c>
      <c r="S8" s="4" t="n"/>
      <c r="T8" s="5" t="inlineStr"/>
    </row>
    <row r="9">
      <c r="A9" s="3" t="inlineStr">
        <is>
          <t>F-2607</t>
        </is>
      </c>
      <c r="B9" s="4" t="n">
        <v>46114</v>
      </c>
      <c r="C9" s="4" t="n">
        <v>46128</v>
      </c>
      <c r="D9" s="5" t="inlineStr">
        <is>
          <t>Bjørn Haugen Café</t>
        </is>
      </c>
      <c r="E9" s="5" t="inlineStr">
        <is>
          <t>Kristiansand</t>
        </is>
      </c>
      <c r="F9" s="5" t="inlineStr">
        <is>
          <t>432 109 876</t>
        </is>
      </c>
      <c r="G9" s="5" t="inlineStr">
        <is>
          <t>Cateringtjenester</t>
        </is>
      </c>
      <c r="H9" s="6" t="n">
        <v>6</v>
      </c>
      <c r="I9" s="7" t="n">
        <v>3500</v>
      </c>
      <c r="J9" s="8" t="n">
        <v>0.05</v>
      </c>
      <c r="K9" s="8" t="n">
        <v>0.12</v>
      </c>
      <c r="L9" s="9">
        <f>H9*I9</f>
        <v/>
      </c>
      <c r="M9" s="9">
        <f>L9*J9</f>
        <v/>
      </c>
      <c r="N9" s="9">
        <f>(L9-M9)*K9</f>
        <v/>
      </c>
      <c r="O9" s="9">
        <f>L9-M9+N9</f>
        <v/>
      </c>
      <c r="P9" s="7" t="n">
        <v>22344</v>
      </c>
      <c r="Q9" s="9">
        <f>IFERROR(O9-P9,0)</f>
        <v/>
      </c>
      <c r="R9" s="10">
        <f>IF(IFERROR(Q9,1)=0,"Betalt",IF(TODAY()&gt;C9,"Forfalt","Utestående"))</f>
        <v/>
      </c>
      <c r="S9" s="4" t="n">
        <v>46126</v>
      </c>
      <c r="T9" s="5" t="inlineStr">
        <is>
          <t>Delvis betalt</t>
        </is>
      </c>
    </row>
    <row r="10">
      <c r="A10" s="3" t="inlineStr">
        <is>
          <t>F-2608</t>
        </is>
      </c>
      <c r="B10" s="4" t="n">
        <v>46127</v>
      </c>
      <c r="C10" s="4" t="n">
        <v>46141</v>
      </c>
      <c r="D10" s="5" t="inlineStr">
        <is>
          <t>Nina Solberg Design</t>
        </is>
      </c>
      <c r="E10" s="5" t="inlineStr">
        <is>
          <t>Fredrikstad</t>
        </is>
      </c>
      <c r="F10" s="5" t="inlineStr">
        <is>
          <t>321 098 765</t>
        </is>
      </c>
      <c r="G10" s="5" t="inlineStr">
        <is>
          <t>Grafisk design og trykk</t>
        </is>
      </c>
      <c r="H10" s="6" t="n">
        <v>2</v>
      </c>
      <c r="I10" s="7" t="n">
        <v>11200</v>
      </c>
      <c r="J10" s="8" t="n">
        <v>0</v>
      </c>
      <c r="K10" s="8" t="n">
        <v>0.25</v>
      </c>
      <c r="L10" s="11">
        <f>H10*I10</f>
        <v/>
      </c>
      <c r="M10" s="11">
        <f>L10*J10</f>
        <v/>
      </c>
      <c r="N10" s="11">
        <f>(L10-M10)*K10</f>
        <v/>
      </c>
      <c r="O10" s="11">
        <f>L10-M10+N10</f>
        <v/>
      </c>
      <c r="P10" s="7" t="n">
        <v>0</v>
      </c>
      <c r="Q10" s="11">
        <f>IFERROR(O10-P10,0)</f>
        <v/>
      </c>
      <c r="R10" s="12">
        <f>IF(IFERROR(Q10,1)=0,"Betalt",IF(TODAY()&gt;C10,"Forfalt","Utestående"))</f>
        <v/>
      </c>
      <c r="S10" s="4" t="n"/>
      <c r="T10" s="5" t="inlineStr"/>
    </row>
    <row r="11">
      <c r="A11" s="3" t="inlineStr">
        <is>
          <t>F-2609</t>
        </is>
      </c>
      <c r="B11" s="4" t="n">
        <v>46148</v>
      </c>
      <c r="C11" s="4" t="n">
        <v>46162</v>
      </c>
      <c r="D11" s="5" t="inlineStr">
        <is>
          <t>Erik Moen Transport</t>
        </is>
      </c>
      <c r="E11" s="5" t="inlineStr">
        <is>
          <t>Sandnes</t>
        </is>
      </c>
      <c r="F11" s="5" t="inlineStr">
        <is>
          <t>210 987 654</t>
        </is>
      </c>
      <c r="G11" s="5" t="inlineStr">
        <is>
          <t>Transport og logistikk mai</t>
        </is>
      </c>
      <c r="H11" s="6" t="n">
        <v>3</v>
      </c>
      <c r="I11" s="7" t="n">
        <v>7800</v>
      </c>
      <c r="J11" s="8" t="n">
        <v>0.08</v>
      </c>
      <c r="K11" s="8" t="n">
        <v>0.25</v>
      </c>
      <c r="L11" s="9">
        <f>H11*I11</f>
        <v/>
      </c>
      <c r="M11" s="9">
        <f>L11*J11</f>
        <v/>
      </c>
      <c r="N11" s="9">
        <f>(L11-M11)*K11</f>
        <v/>
      </c>
      <c r="O11" s="9">
        <f>L11-M11+N11</f>
        <v/>
      </c>
      <c r="P11" s="7" t="n">
        <v>22230</v>
      </c>
      <c r="Q11" s="9">
        <f>IFERROR(O11-P11,0)</f>
        <v/>
      </c>
      <c r="R11" s="10">
        <f>IF(IFERROR(Q11,1)=0,"Betalt",IF(TODAY()&gt;C11,"Forfalt","Utestående"))</f>
        <v/>
      </c>
      <c r="S11" s="4" t="n">
        <v>46160</v>
      </c>
      <c r="T11" s="5" t="inlineStr"/>
    </row>
    <row r="12">
      <c r="A12" s="3" t="inlineStr">
        <is>
          <t>F-2610</t>
        </is>
      </c>
      <c r="B12" s="4" t="n">
        <v>46162</v>
      </c>
      <c r="C12" s="4" t="n">
        <v>46176</v>
      </c>
      <c r="D12" s="5" t="inlineStr">
        <is>
          <t>Marit Dahl Helse</t>
        </is>
      </c>
      <c r="E12" s="5" t="inlineStr">
        <is>
          <t>Bodø</t>
        </is>
      </c>
      <c r="F12" s="5" t="inlineStr">
        <is>
          <t>109 876 543</t>
        </is>
      </c>
      <c r="G12" s="5" t="inlineStr">
        <is>
          <t>Helsekonsultasjoner</t>
        </is>
      </c>
      <c r="H12" s="6" t="n">
        <v>4</v>
      </c>
      <c r="I12" s="7" t="n">
        <v>5500</v>
      </c>
      <c r="J12" s="8" t="n">
        <v>0</v>
      </c>
      <c r="K12" s="8" t="n">
        <v>0.25</v>
      </c>
      <c r="L12" s="11">
        <f>H12*I12</f>
        <v/>
      </c>
      <c r="M12" s="11">
        <f>L12*J12</f>
        <v/>
      </c>
      <c r="N12" s="11">
        <f>(L12-M12)*K12</f>
        <v/>
      </c>
      <c r="O12" s="11">
        <f>L12-M12+N12</f>
        <v/>
      </c>
      <c r="P12" s="7" t="n">
        <v>0</v>
      </c>
      <c r="Q12" s="11">
        <f>IFERROR(O12-P12,0)</f>
        <v/>
      </c>
      <c r="R12" s="12">
        <f>IF(IFERROR(Q12,1)=0,"Betalt",IF(TODAY()&gt;C12,"Forfalt","Utestående"))</f>
        <v/>
      </c>
      <c r="S12" s="4" t="n"/>
      <c r="T12" s="5" t="inlineStr">
        <is>
          <t>Forfalt</t>
        </is>
      </c>
    </row>
    <row r="13" ht="20" customHeight="1">
      <c r="A13" s="13" t="n"/>
      <c r="B13" s="13" t="n"/>
      <c r="C13" s="13" t="n"/>
      <c r="D13" s="13" t="n"/>
      <c r="E13" s="13" t="n"/>
      <c r="F13" s="13" t="n"/>
      <c r="G13" s="14" t="inlineStr">
        <is>
          <t>TOTALT:</t>
        </is>
      </c>
      <c r="H13" s="13" t="n"/>
      <c r="I13" s="13" t="n"/>
      <c r="J13" s="13" t="n"/>
      <c r="K13" s="13" t="n"/>
      <c r="L13" s="15">
        <f>SUM(L3:L12)</f>
        <v/>
      </c>
      <c r="M13" s="15">
        <f>SUM(M3:M12)</f>
        <v/>
      </c>
      <c r="N13" s="15">
        <f>SUM(N3:N12)</f>
        <v/>
      </c>
      <c r="O13" s="15">
        <f>SUM(O3:O12)</f>
        <v/>
      </c>
      <c r="P13" s="15">
        <f>SUM(P3:P12)</f>
        <v/>
      </c>
      <c r="Q13" s="15">
        <f>SUM(Q3:Q12)</f>
        <v/>
      </c>
      <c r="R13" s="13" t="n"/>
      <c r="S13" s="13" t="n"/>
      <c r="T13" s="13" t="n"/>
    </row>
  </sheetData>
  <autoFilter ref="A2:T12"/>
  <mergeCells count="1">
    <mergeCell ref="A1:T1"/>
  </mergeCells>
  <conditionalFormatting sqref="R3:R100">
    <cfRule type="expression" priority="1" dxfId="0" stopIfTrue="1">
      <formula>$R3="Betalt"</formula>
    </cfRule>
    <cfRule type="expression" priority="2" dxfId="1" stopIfTrue="1">
      <formula>$R3="Forfalt"</formula>
    </cfRule>
    <cfRule type="expression" priority="3" dxfId="2" stopIfTrue="1">
      <formula>$R3="Utestående"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2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4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  <col width="4" customWidth="1" min="12" max="12"/>
    <col width="18" customWidth="1" min="13" max="13"/>
  </cols>
  <sheetData>
    <row r="1" ht="36" customHeight="1">
      <c r="A1" s="1" t="inlineStr">
        <is>
          <t>OPPSUMMERING – FAKTURAER 2026</t>
        </is>
      </c>
    </row>
    <row r="2" ht="16" customHeight="1">
      <c r="A2" s="16" t="inlineStr">
        <is>
          <t>NØKKELTALL</t>
        </is>
      </c>
    </row>
    <row r="3" ht="20" customHeight="1">
      <c r="A3" s="17" t="inlineStr">
        <is>
          <t>Antall fakturaer</t>
        </is>
      </c>
      <c r="B3" s="18" t="inlineStr">
        <is>
          <t>Omsetning eks. MVA</t>
        </is>
      </c>
      <c r="C3" s="19" t="inlineStr">
        <is>
          <t>Sum MVA</t>
        </is>
      </c>
      <c r="D3" s="20" t="inlineStr">
        <is>
          <t>Totalt utestående</t>
        </is>
      </c>
      <c r="E3" s="21" t="inlineStr">
        <is>
          <t>Gj.snitt fakturabeløp</t>
        </is>
      </c>
    </row>
    <row r="4" ht="22" customHeight="1">
      <c r="A4" s="22">
        <f>COUNTA(Fakturaer!A3:A100)</f>
        <v/>
      </c>
      <c r="B4" s="23">
        <f>SUM(Fakturaer!L3:L100)</f>
        <v/>
      </c>
      <c r="C4" s="24">
        <f>SUM(Fakturaer!N3:N100)</f>
        <v/>
      </c>
      <c r="D4" s="25">
        <f>IFERROR(SUM(Fakturaer!Q3:Q100),0)</f>
        <v/>
      </c>
      <c r="E4" s="26">
        <f>IFERROR(AVERAGE(Fakturaer!O3:O100),0)</f>
        <v/>
      </c>
    </row>
    <row r="6" ht="20" customHeight="1">
      <c r="A6" s="18" t="inlineStr">
        <is>
          <t>Antall betalte</t>
        </is>
      </c>
      <c r="B6" s="20" t="inlineStr">
        <is>
          <t>Antall forfalte</t>
        </is>
      </c>
      <c r="C6" s="27" t="inlineStr">
        <is>
          <t>Andel betalt</t>
        </is>
      </c>
    </row>
    <row r="7" ht="22" customHeight="1">
      <c r="A7" s="28">
        <f>COUNTIF(Fakturaer!R3:R100,"Betalt")</f>
        <v/>
      </c>
      <c r="B7" s="29">
        <f>COUNTIF(Fakturaer!R3:R100,"Forfalt")</f>
        <v/>
      </c>
      <c r="C7" s="30">
        <f>IFERROR(COUNTIF(Fakturaer!R3:R100,"Betalt")/COUNTA(Fakturaer!A3:A100),0)</f>
        <v/>
      </c>
    </row>
    <row r="9" ht="20" customHeight="1">
      <c r="A9" s="16" t="inlineStr">
        <is>
          <t>SALG PER KUNDE</t>
        </is>
      </c>
      <c r="E9" s="16" t="inlineStr">
        <is>
          <t>SALG PER MÅNED 2026</t>
        </is>
      </c>
      <c r="H9" s="16" t="inlineStr">
        <is>
          <t>MVA PER SATS</t>
        </is>
      </c>
    </row>
    <row r="10">
      <c r="A10" s="2" t="inlineStr">
        <is>
          <t>Kundenavn</t>
        </is>
      </c>
      <c r="B10" s="2" t="inlineStr">
        <is>
          <t>Total inkl. MVA</t>
        </is>
      </c>
      <c r="C10" s="2" t="inlineStr">
        <is>
          <t>Status</t>
        </is>
      </c>
      <c r="E10" s="2" t="inlineStr">
        <is>
          <t>Måned</t>
        </is>
      </c>
      <c r="F10" s="2" t="inlineStr">
        <is>
          <t>Omsetning eks. MVA</t>
        </is>
      </c>
      <c r="H10" s="2" t="inlineStr">
        <is>
          <t>MVA-sats</t>
        </is>
      </c>
      <c r="I10" s="2" t="inlineStr">
        <is>
          <t>Sum MVA-beløp</t>
        </is>
      </c>
      <c r="J10" s="2" t="inlineStr">
        <is>
          <t>Antall fakturaer</t>
        </is>
      </c>
    </row>
    <row r="11">
      <c r="A11" s="31" t="inlineStr">
        <is>
          <t>Ola Hansen AS</t>
        </is>
      </c>
      <c r="B11" s="9">
        <f>IFERROR(SUMIF(Fakturaer!D3:D100,A11,Fakturaer!O3:O100),0)</f>
        <v/>
      </c>
      <c r="C11" s="10">
        <f>IFERROR(INDEX(Fakturaer!R3:R100,MATCH(A11,Fakturaer!D3:D100,0)),"")</f>
        <v/>
      </c>
      <c r="E11" s="31" t="inlineStr">
        <is>
          <t>Januar</t>
        </is>
      </c>
      <c r="F11" s="9">
        <f>IFERROR(SUMPRODUCT((MONTH(Fakturaer!B3:B100)=1)*(YEAR(Fakturaer!B3:B100)=2026)*Fakturaer!L3:L100),0)</f>
        <v/>
      </c>
      <c r="H11" s="32" t="n">
        <v>0.25</v>
      </c>
      <c r="I11" s="9">
        <f>IFERROR(SUMIF(Fakturaer!K3:K100,H11,Fakturaer!N3:N100),0)</f>
        <v/>
      </c>
      <c r="J11" s="10">
        <f>IFERROR(COUNTIF(Fakturaer!K3:K100,H11),0)</f>
        <v/>
      </c>
    </row>
    <row r="12">
      <c r="A12" s="33" t="inlineStr">
        <is>
          <t>Kari Nilsen AS</t>
        </is>
      </c>
      <c r="B12" s="11">
        <f>IFERROR(SUMIF(Fakturaer!D3:D100,A12,Fakturaer!O3:O100),0)</f>
        <v/>
      </c>
      <c r="C12" s="12">
        <f>IFERROR(INDEX(Fakturaer!R3:R100,MATCH(A12,Fakturaer!D3:D100,0)),"")</f>
        <v/>
      </c>
      <c r="E12" s="33" t="inlineStr">
        <is>
          <t>Februar</t>
        </is>
      </c>
      <c r="F12" s="11">
        <f>IFERROR(SUMPRODUCT((MONTH(Fakturaer!B3:B100)=2)*(YEAR(Fakturaer!B3:B100)=2026)*Fakturaer!L3:L100),0)</f>
        <v/>
      </c>
      <c r="H12" s="34" t="n">
        <v>0.15</v>
      </c>
      <c r="I12" s="11">
        <f>IFERROR(SUMIF(Fakturaer!K3:K100,H12,Fakturaer!N3:N100),0)</f>
        <v/>
      </c>
      <c r="J12" s="12">
        <f>IFERROR(COUNTIF(Fakturaer!K3:K100,H12),0)</f>
        <v/>
      </c>
    </row>
    <row r="13">
      <c r="A13" s="31" t="inlineStr">
        <is>
          <t>Lars Berg Bygg</t>
        </is>
      </c>
      <c r="B13" s="9">
        <f>IFERROR(SUMIF(Fakturaer!D3:D100,A13,Fakturaer!O3:O100),0)</f>
        <v/>
      </c>
      <c r="C13" s="10">
        <f>IFERROR(INDEX(Fakturaer!R3:R100,MATCH(A13,Fakturaer!D3:D100,0)),"")</f>
        <v/>
      </c>
      <c r="E13" s="31" t="inlineStr">
        <is>
          <t>Mars</t>
        </is>
      </c>
      <c r="F13" s="9">
        <f>IFERROR(SUMPRODUCT((MONTH(Fakturaer!B3:B100)=3)*(YEAR(Fakturaer!B3:B100)=2026)*Fakturaer!L3:L100),0)</f>
        <v/>
      </c>
      <c r="H13" s="32" t="n">
        <v>0.12</v>
      </c>
      <c r="I13" s="9">
        <f>IFERROR(SUMIF(Fakturaer!K3:K100,H13,Fakturaer!N3:N100),0)</f>
        <v/>
      </c>
      <c r="J13" s="10">
        <f>IFERROR(COUNTIF(Fakturaer!K3:K100,H13),0)</f>
        <v/>
      </c>
    </row>
    <row r="14">
      <c r="A14" s="33" t="inlineStr">
        <is>
          <t>Ingrid Johansen</t>
        </is>
      </c>
      <c r="B14" s="11">
        <f>IFERROR(SUMIF(Fakturaer!D3:D100,A14,Fakturaer!O3:O100),0)</f>
        <v/>
      </c>
      <c r="C14" s="12">
        <f>IFERROR(INDEX(Fakturaer!R3:R100,MATCH(A14,Fakturaer!D3:D100,0)),"")</f>
        <v/>
      </c>
      <c r="E14" s="33" t="inlineStr">
        <is>
          <t>April</t>
        </is>
      </c>
      <c r="F14" s="11">
        <f>IFERROR(SUMPRODUCT((MONTH(Fakturaer!B3:B100)=4)*(YEAR(Fakturaer!B3:B100)=2026)*Fakturaer!L3:L100),0)</f>
        <v/>
      </c>
    </row>
    <row r="15">
      <c r="A15" s="31" t="inlineStr">
        <is>
          <t>Per Andersen IT</t>
        </is>
      </c>
      <c r="B15" s="9">
        <f>IFERROR(SUMIF(Fakturaer!D3:D100,A15,Fakturaer!O3:O100),0)</f>
        <v/>
      </c>
      <c r="C15" s="10">
        <f>IFERROR(INDEX(Fakturaer!R3:R100,MATCH(A15,Fakturaer!D3:D100,0)),"")</f>
        <v/>
      </c>
      <c r="E15" s="31" t="inlineStr">
        <is>
          <t>Mai</t>
        </is>
      </c>
      <c r="F15" s="9">
        <f>IFERROR(SUMPRODUCT((MONTH(Fakturaer!B3:B100)=5)*(YEAR(Fakturaer!B3:B100)=2026)*Fakturaer!L3:L100),0)</f>
        <v/>
      </c>
    </row>
    <row r="16">
      <c r="A16" s="33" t="inlineStr">
        <is>
          <t>Anne Larsen Foto</t>
        </is>
      </c>
      <c r="B16" s="11">
        <f>IFERROR(SUMIF(Fakturaer!D3:D100,A16,Fakturaer!O3:O100),0)</f>
        <v/>
      </c>
      <c r="C16" s="12">
        <f>IFERROR(INDEX(Fakturaer!R3:R100,MATCH(A16,Fakturaer!D3:D100,0)),"")</f>
        <v/>
      </c>
      <c r="E16" s="33" t="inlineStr">
        <is>
          <t>Juni</t>
        </is>
      </c>
      <c r="F16" s="11">
        <f>IFERROR(SUMPRODUCT((MONTH(Fakturaer!B3:B100)=6)*(YEAR(Fakturaer!B3:B100)=2026)*Fakturaer!L3:L100),0)</f>
        <v/>
      </c>
    </row>
    <row r="17">
      <c r="A17" s="31" t="inlineStr">
        <is>
          <t>Bjørn Haugen Café</t>
        </is>
      </c>
      <c r="B17" s="9">
        <f>IFERROR(SUMIF(Fakturaer!D3:D100,A17,Fakturaer!O3:O100),0)</f>
        <v/>
      </c>
      <c r="C17" s="10">
        <f>IFERROR(INDEX(Fakturaer!R3:R100,MATCH(A17,Fakturaer!D3:D100,0)),"")</f>
        <v/>
      </c>
      <c r="E17" s="31" t="inlineStr">
        <is>
          <t>Juli</t>
        </is>
      </c>
      <c r="F17" s="9">
        <f>IFERROR(SUMPRODUCT((MONTH(Fakturaer!B3:B100)=7)*(YEAR(Fakturaer!B3:B100)=2026)*Fakturaer!L3:L100),0)</f>
        <v/>
      </c>
    </row>
    <row r="18">
      <c r="A18" s="33" t="inlineStr">
        <is>
          <t>Nina Solberg Design</t>
        </is>
      </c>
      <c r="B18" s="11">
        <f>IFERROR(SUMIF(Fakturaer!D3:D100,A18,Fakturaer!O3:O100),0)</f>
        <v/>
      </c>
      <c r="C18" s="12">
        <f>IFERROR(INDEX(Fakturaer!R3:R100,MATCH(A18,Fakturaer!D3:D100,0)),"")</f>
        <v/>
      </c>
      <c r="E18" s="33" t="inlineStr">
        <is>
          <t>August</t>
        </is>
      </c>
      <c r="F18" s="11">
        <f>IFERROR(SUMPRODUCT((MONTH(Fakturaer!B3:B100)=8)*(YEAR(Fakturaer!B3:B100)=2026)*Fakturaer!L3:L100),0)</f>
        <v/>
      </c>
    </row>
    <row r="19">
      <c r="A19" s="31" t="inlineStr">
        <is>
          <t>Erik Moen Transport</t>
        </is>
      </c>
      <c r="B19" s="9">
        <f>IFERROR(SUMIF(Fakturaer!D3:D100,A19,Fakturaer!O3:O100),0)</f>
        <v/>
      </c>
      <c r="C19" s="10">
        <f>IFERROR(INDEX(Fakturaer!R3:R100,MATCH(A19,Fakturaer!D3:D100,0)),"")</f>
        <v/>
      </c>
      <c r="E19" s="31" t="inlineStr">
        <is>
          <t>September</t>
        </is>
      </c>
      <c r="F19" s="9">
        <f>IFERROR(SUMPRODUCT((MONTH(Fakturaer!B3:B100)=9)*(YEAR(Fakturaer!B3:B100)=2026)*Fakturaer!L3:L100),0)</f>
        <v/>
      </c>
    </row>
    <row r="20">
      <c r="A20" s="33" t="inlineStr">
        <is>
          <t>Marit Dahl Helse</t>
        </is>
      </c>
      <c r="B20" s="11">
        <f>IFERROR(SUMIF(Fakturaer!D3:D100,A20,Fakturaer!O3:O100),0)</f>
        <v/>
      </c>
      <c r="C20" s="12">
        <f>IFERROR(INDEX(Fakturaer!R3:R100,MATCH(A20,Fakturaer!D3:D100,0)),"")</f>
        <v/>
      </c>
      <c r="E20" s="33" t="inlineStr">
        <is>
          <t>Oktober</t>
        </is>
      </c>
      <c r="F20" s="11">
        <f>IFERROR(SUMPRODUCT((MONTH(Fakturaer!B3:B100)=10)*(YEAR(Fakturaer!B3:B100)=2026)*Fakturaer!L3:L100),0)</f>
        <v/>
      </c>
    </row>
    <row r="21">
      <c r="A21" s="35" t="inlineStr">
        <is>
          <t>Totalt</t>
        </is>
      </c>
      <c r="B21" s="36">
        <f>SUM(B11:B20)</f>
        <v/>
      </c>
      <c r="C21" s="13" t="n"/>
      <c r="E21" s="31" t="inlineStr">
        <is>
          <t>November</t>
        </is>
      </c>
      <c r="F21" s="9">
        <f>IFERROR(SUMPRODUCT((MONTH(Fakturaer!B3:B100)=11)*(YEAR(Fakturaer!B3:B100)=2026)*Fakturaer!L3:L100),0)</f>
        <v/>
      </c>
    </row>
    <row r="22">
      <c r="E22" s="33" t="inlineStr">
        <is>
          <t>Desember</t>
        </is>
      </c>
      <c r="F22" s="11">
        <f>IFERROR(SUMPRODUCT((MONTH(Fakturaer!B3:B100)=12)*(YEAR(Fakturaer!B3:B100)=2026)*Fakturaer!L3:L100),0)</f>
        <v/>
      </c>
    </row>
    <row r="23">
      <c r="E23" s="35" t="inlineStr">
        <is>
          <t>Totalt</t>
        </is>
      </c>
      <c r="F23" s="36">
        <f>SUM(F11:F22)</f>
        <v/>
      </c>
    </row>
    <row r="25">
      <c r="L25" s="37" t="inlineStr">
        <is>
          <t>Statusfordeling</t>
        </is>
      </c>
    </row>
    <row r="27">
      <c r="L27" s="38" t="inlineStr">
        <is>
          <t>Betalt</t>
        </is>
      </c>
      <c r="M27" s="38">
        <f>COUNTIF(Fakturaer!R3:R100,"Betalt")</f>
        <v/>
      </c>
    </row>
    <row r="28">
      <c r="L28" s="38" t="inlineStr">
        <is>
          <t>Utestående</t>
        </is>
      </c>
      <c r="M28" s="38">
        <f>COUNTIF(Fakturaer!R3:R100,"Utestående")</f>
        <v/>
      </c>
    </row>
    <row r="29">
      <c r="L29" s="38" t="inlineStr">
        <is>
          <t>Forfalt</t>
        </is>
      </c>
      <c r="M29" s="38">
        <f>COUNTIF(Fakturaer!R3:R100,"Forfalt")</f>
        <v/>
      </c>
    </row>
  </sheetData>
  <mergeCells count="5">
    <mergeCell ref="A1:M1"/>
    <mergeCell ref="A2:E2"/>
    <mergeCell ref="A9:C9"/>
    <mergeCell ref="E9:F9"/>
    <mergeCell ref="H9:J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E3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60" customWidth="1" min="3" max="3"/>
    <col width="4" customWidth="1" min="4" max="4"/>
    <col width="20" customWidth="1" min="5" max="5"/>
  </cols>
  <sheetData>
    <row r="1" ht="36" customHeight="1">
      <c r="B1" s="1" t="inlineStr">
        <is>
          <t>BRUKERVEILEDNING – FAKTURAMAL 2026</t>
        </is>
      </c>
    </row>
    <row r="3" ht="24" customHeight="1">
      <c r="B3" s="39" t="inlineStr">
        <is>
          <t>OM MALEN</t>
        </is>
      </c>
    </row>
    <row r="4" ht="14" customHeight="1">
      <c r="B4" s="40" t="inlineStr">
        <is>
          <t>Formål</t>
        </is>
      </c>
      <c r="C4" s="41" t="inlineStr">
        <is>
          <t>Denne Excel-malen er laget for enkel registrering og oppfølging av fakturaer for norske virksomheter.</t>
        </is>
      </c>
      <c r="D4" s="42" t="n"/>
      <c r="E4" s="43" t="n"/>
    </row>
    <row r="5" ht="14" customHeight="1">
      <c r="B5" s="40" t="inlineStr">
        <is>
          <t>Valuta</t>
        </is>
      </c>
      <c r="C5" s="41" t="inlineStr">
        <is>
          <t>Alle beløp er i norske kroner (kr) med norsk tallformat: tusenskilletegn = mellomrom, desimalskilletegn = komma.</t>
        </is>
      </c>
      <c r="D5" s="42" t="n"/>
      <c r="E5" s="43" t="n"/>
    </row>
    <row r="6" ht="14" customHeight="1">
      <c r="B6" s="40" t="inlineStr">
        <is>
          <t>Datoformat</t>
        </is>
      </c>
      <c r="C6" s="41" t="inlineStr">
        <is>
          <t>Alle datoer vises som DD.MM.ÅÅÅÅ, f.eks. 15.03.2026.</t>
        </is>
      </c>
      <c r="D6" s="42" t="n"/>
      <c r="E6" s="43" t="n"/>
    </row>
    <row r="7" ht="14" customHeight="1">
      <c r="B7" s="40" t="inlineStr">
        <is>
          <t>MVA</t>
        </is>
      </c>
      <c r="C7" s="41" t="inlineStr">
        <is>
          <t>Malen støtter ulike MVA-satser: 25 % (standard), 15 % (næringsmidler) og 12 % (persontransport/overnatting).</t>
        </is>
      </c>
      <c r="D7" s="42" t="n"/>
      <c r="E7" s="43" t="n"/>
    </row>
    <row r="9" ht="24" customHeight="1">
      <c r="B9" s="39" t="inlineStr">
        <is>
          <t>ARK 1: FAKTURAER</t>
        </is>
      </c>
    </row>
    <row r="10" ht="14" customHeight="1">
      <c r="B10" s="40" t="inlineStr">
        <is>
          <t>Inndatafelt (gule)</t>
        </is>
      </c>
      <c r="C10" s="41" t="inlineStr">
        <is>
          <t>Fyll inn: Fakturanr., Fakturadato, Forfallsdato, Kundenavn, Sted, Org.nr., Beskrivelse, Antall, Enhetspris eks. MVA, Rabatt %, MVA-sats, Betalt beløp, Betalingsdato og Kommentar.</t>
        </is>
      </c>
      <c r="D10" s="42" t="n"/>
      <c r="E10" s="43" t="n"/>
    </row>
    <row r="11" ht="84" customHeight="1">
      <c r="B11" s="40" t="inlineStr">
        <is>
          <t>Beregningsfelt</t>
        </is>
      </c>
      <c r="C11" s="41" t="inlineStr">
        <is>
          <t>Følgende felt beregnes automatisk med formler og skal IKKE endres manuelt:
  • Delsum eks. MVA = Antall × Enhetspris
  • Rabattbeløp = Delsum × Rabatt %
  • MVA-beløp = (Delsum – Rabatt) × MVA-sats
  • Total inkl. MVA = Delsum – Rabatt + MVA
  • Restbeløp = Total – Betalt beløp</t>
        </is>
      </c>
      <c r="D11" s="42" t="n"/>
      <c r="E11" s="43" t="n"/>
    </row>
    <row r="12" ht="56" customHeight="1">
      <c r="B12" s="40" t="inlineStr">
        <is>
          <t>Status (automatisk)</t>
        </is>
      </c>
      <c r="C12" s="41" t="inlineStr">
        <is>
          <t>Status settes automatisk:
  • Betalt = Restbeløp = 0
  • Forfalt = Forfallsdato passert og ikke betalt
  • Utestående = Ikke forfalt ennå</t>
        </is>
      </c>
      <c r="D12" s="42" t="n"/>
      <c r="E12" s="43" t="n"/>
    </row>
    <row r="13" ht="14" customHeight="1">
      <c r="B13" s="40" t="inlineStr">
        <is>
          <t>Legge til ny faktura</t>
        </is>
      </c>
      <c r="C13" s="41" t="inlineStr">
        <is>
          <t>Fyll inn en ny rad nedenfor siste rad med data. Kopier formelcellene (L–R) fra raden over for å få med alle beregninger.</t>
        </is>
      </c>
      <c r="D13" s="42" t="n"/>
      <c r="E13" s="43" t="n"/>
    </row>
    <row r="15" ht="24" customHeight="1">
      <c r="B15" s="39" t="inlineStr">
        <is>
          <t>ARK 2: OPPSUMMERING</t>
        </is>
      </c>
    </row>
    <row r="16" ht="14" customHeight="1">
      <c r="B16" s="40" t="inlineStr">
        <is>
          <t>Nøkkeltall</t>
        </is>
      </c>
      <c r="C16" s="41" t="inlineStr">
        <is>
          <t>Øverst vises KPI-bokser med totaloversikt: antall fakturaer, omsetning, MVA, utestående beløp osv.</t>
        </is>
      </c>
      <c r="D16" s="42" t="n"/>
      <c r="E16" s="43" t="n"/>
    </row>
    <row r="17" ht="14" customHeight="1">
      <c r="B17" s="40" t="inlineStr">
        <is>
          <t>Salg per kunde</t>
        </is>
      </c>
      <c r="C17" s="41" t="inlineStr">
        <is>
          <t>Tabellen viser automatisk summert omsetning per kundenavn basert på SUMIF-formler.</t>
        </is>
      </c>
      <c r="D17" s="42" t="n"/>
      <c r="E17" s="43" t="n"/>
    </row>
    <row r="18" ht="14" customHeight="1">
      <c r="B18" s="40" t="inlineStr">
        <is>
          <t>Salg per måned</t>
        </is>
      </c>
      <c r="C18" s="41" t="inlineStr">
        <is>
          <t>Månedstabellen summerer omsetning per kalendermåned i 2026 basert på fakturadato.</t>
        </is>
      </c>
      <c r="D18" s="42" t="n"/>
      <c r="E18" s="43" t="n"/>
    </row>
    <row r="19" ht="14" customHeight="1">
      <c r="B19" s="40" t="inlineStr">
        <is>
          <t>MVA per sats</t>
        </is>
      </c>
      <c r="C19" s="41" t="inlineStr">
        <is>
          <t>Viser MVA-beløp fordelt på 25 %, 15 % og 12 %, nyttig for MVA-oppgaven.</t>
        </is>
      </c>
      <c r="D19" s="42" t="n"/>
      <c r="E19" s="43" t="n"/>
    </row>
    <row r="20" ht="14" customHeight="1">
      <c r="B20" s="40" t="inlineStr">
        <is>
          <t>Diagrammer</t>
        </is>
      </c>
      <c r="C20" s="41" t="inlineStr">
        <is>
          <t>Tre diagrammer: søylediagram per kunde, linjediagram per måned og sektordiagram for statusfordeling.</t>
        </is>
      </c>
      <c r="D20" s="42" t="n"/>
      <c r="E20" s="43" t="n"/>
    </row>
    <row r="22" ht="24" customHeight="1">
      <c r="B22" s="39" t="inlineStr">
        <is>
          <t>FARGEKODER</t>
        </is>
      </c>
    </row>
    <row r="23" ht="14" customHeight="1">
      <c r="B23" s="40" t="inlineStr">
        <is>
          <t>Grønn (Betalt)</t>
        </is>
      </c>
      <c r="C23" s="41" t="inlineStr">
        <is>
          <t>Fakturaen er fullt betalt. Restbeløp = 0 kr.</t>
        </is>
      </c>
      <c r="D23" s="42" t="n"/>
      <c r="E23" s="43" t="n"/>
    </row>
    <row r="24" ht="14" customHeight="1">
      <c r="B24" s="40" t="inlineStr">
        <is>
          <t>Rød (Forfalt)</t>
        </is>
      </c>
      <c r="C24" s="41" t="inlineStr">
        <is>
          <t>Faktura ikke betalt og forfallsdato er passert. Bør purres umiddelbart.</t>
        </is>
      </c>
      <c r="D24" s="42" t="n"/>
      <c r="E24" s="43" t="n"/>
    </row>
    <row r="25" ht="14" customHeight="1">
      <c r="B25" s="40" t="inlineStr">
        <is>
          <t>Gul (Utestående)</t>
        </is>
      </c>
      <c r="C25" s="41" t="inlineStr">
        <is>
          <t>Faktura ikke betalt, men forfallsdato er ikke passert ennå.</t>
        </is>
      </c>
      <c r="D25" s="42" t="n"/>
      <c r="E25" s="43" t="n"/>
    </row>
    <row r="26" ht="14" customHeight="1">
      <c r="B26" s="40" t="inlineStr">
        <is>
          <t>Gul bakgrunn (inputceller)</t>
        </is>
      </c>
      <c r="C26" s="41" t="inlineStr">
        <is>
          <t>Celler med lysegul bakgrunn er inputceller som skal fylles ut manuelt.</t>
        </is>
      </c>
      <c r="D26" s="42" t="n"/>
      <c r="E26" s="43" t="n"/>
    </row>
    <row r="28" ht="24" customHeight="1">
      <c r="B28" s="39" t="inlineStr">
        <is>
          <t>TIPS OG MERKNADER</t>
        </is>
      </c>
    </row>
    <row r="29" ht="14" customHeight="1">
      <c r="B29" s="40" t="inlineStr">
        <is>
          <t>Fakturanummer</t>
        </is>
      </c>
      <c r="C29" s="41" t="inlineStr">
        <is>
          <t>Bruk et konsistent system, f.eks. F-2601, F-2602, osv. (år + løpenummer).</t>
        </is>
      </c>
      <c r="D29" s="42" t="n"/>
      <c r="E29" s="43" t="n"/>
    </row>
    <row r="30" ht="14" customHeight="1">
      <c r="B30" s="40" t="inlineStr">
        <is>
          <t>Org.nr.</t>
        </is>
      </c>
      <c r="C30" s="41" t="inlineStr">
        <is>
          <t>Norsk organisasjonsnummer har 9 sifre. Format: 912 345 678.</t>
        </is>
      </c>
      <c r="D30" s="42" t="n"/>
      <c r="E30" s="43" t="n"/>
    </row>
    <row r="31" ht="14" customHeight="1">
      <c r="B31" s="40" t="inlineStr">
        <is>
          <t>Forfallsdato</t>
        </is>
      </c>
      <c r="C31" s="41" t="inlineStr">
        <is>
          <t>Vanlig betalingsfrist er 14 eller 30 dager etter fakturadato (jf. norsk lov).</t>
        </is>
      </c>
      <c r="D31" s="42" t="n"/>
      <c r="E31" s="43" t="n"/>
    </row>
    <row r="32" ht="14" customHeight="1">
      <c r="B32" s="40" t="inlineStr">
        <is>
          <t>Purring</t>
        </is>
      </c>
      <c r="C32" s="41" t="inlineStr">
        <is>
          <t>Hvis status er 'Forfalt', bør purring sendes. Påminnelsesgebyr kan legges til som ny fakturalinje.</t>
        </is>
      </c>
      <c r="D32" s="42" t="n"/>
      <c r="E32" s="43" t="n"/>
    </row>
    <row r="33" ht="14" customHeight="1">
      <c r="B33" s="40" t="inlineStr">
        <is>
          <t>Backup</t>
        </is>
      </c>
      <c r="C33" s="41" t="inlineStr">
        <is>
          <t>Lagre alltid en kopi av malen før du starter et nytt regnskapsår.</t>
        </is>
      </c>
      <c r="D33" s="42" t="n"/>
      <c r="E33" s="43" t="n"/>
    </row>
  </sheetData>
  <mergeCells count="28">
    <mergeCell ref="B1:E1"/>
    <mergeCell ref="B3:E3"/>
    <mergeCell ref="C4:E4"/>
    <mergeCell ref="C5:E5"/>
    <mergeCell ref="C6:E6"/>
    <mergeCell ref="C7:E7"/>
    <mergeCell ref="B9:E9"/>
    <mergeCell ref="C10:E10"/>
    <mergeCell ref="C11:E11"/>
    <mergeCell ref="C12:E12"/>
    <mergeCell ref="C13:E13"/>
    <mergeCell ref="B15:E15"/>
    <mergeCell ref="C16:E16"/>
    <mergeCell ref="C17:E17"/>
    <mergeCell ref="C18:E18"/>
    <mergeCell ref="C19:E19"/>
    <mergeCell ref="C20:E20"/>
    <mergeCell ref="B22:E22"/>
    <mergeCell ref="C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3:E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2026-06-04T21:36:50Z</dcterms:created>
  <dcterms:modified xmlns:dcterms="http://purl.org/dc/terms/" xmlns:xsi="http://www.w3.org/2001/XMLSchema-instance" xsi:type="dcterms:W3CDTF">2026-06-04T21:36:50Z</dcterms:modified>
</cp:coreProperties>
</file>